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portalconicyt.sharepoint.com/sites/SUBDIRECCINDECENTROSEINVESTIGACINASOCIATIVA/DEIA  SCIA/1. CONCURSOS/9. XV Fondequip Mediano 2026/PLATAFORMA/Formularios Postulación/"/>
    </mc:Choice>
  </mc:AlternateContent>
  <xr:revisionPtr revIDLastSave="109" documentId="13_ncr:1_{99A0022D-09C8-4778-B026-084798FEA52C}" xr6:coauthVersionLast="47" xr6:coauthVersionMax="47" xr10:uidLastSave="{D35D818C-2049-438F-9F3C-457E92AA86F7}"/>
  <bookViews>
    <workbookView xWindow="-120" yWindow="-120" windowWidth="20730" windowHeight="11040" tabRatio="785" firstSheet="1" activeTab="3" xr2:uid="{00000000-000D-0000-FFFF-FFFF00000000}"/>
  </bookViews>
  <sheets>
    <sheet name="INSTRUCCIONES" sheetId="4" r:id="rId1"/>
    <sheet name="COTIZACIONES" sheetId="5" r:id="rId2"/>
    <sheet name="I.- EQUIPAMIENTO" sheetId="2" r:id="rId3"/>
    <sheet name="II TRASLADOS , INST. OPERACION" sheetId="3" r:id="rId4"/>
    <sheet name="DETALLE APORTES" sheetId="13" r:id="rId5"/>
    <sheet name="III.- PRESUPUESTO FINAL" sheetId="1" r:id="rId6"/>
    <sheet name="DETALLE PRESUPUESTO" sheetId="14" r:id="rId7"/>
    <sheet name="CÁLCULO APORTES VALORIZADOS" sheetId="15" r:id="rId8"/>
    <sheet name="PRESUPUESTO MODIFICADO" sheetId="10" state="hidden" r:id="rId9"/>
    <sheet name="SALDOS " sheetId="9" state="hidden" r:id="rId10"/>
    <sheet name="USO INT. DESGLOSE FACTURAS" sheetId="11" state="hidden" r:id="rId11"/>
  </sheets>
  <definedNames>
    <definedName name="_xlnm.Print_Area" localSheetId="1">COTIZACIONES!$A$1:$M$29</definedName>
    <definedName name="_xlnm.Print_Area" localSheetId="4">'DETALLE APORTES'!$A$1:$P$17</definedName>
    <definedName name="_xlnm.Print_Area" localSheetId="6">'DETALLE PRESUPUESTO'!$A$1:$E$11</definedName>
    <definedName name="_xlnm.Print_Area" localSheetId="2">'I.- EQUIPAMIENTO'!$B$1:$F$27</definedName>
    <definedName name="_xlnm.Print_Area" localSheetId="5">'III.- PRESUPUESTO FINAL'!$B$1:$J$17</definedName>
    <definedName name="_xlnm.Print_Area" localSheetId="8">'PRESUPUESTO MODIFICADO'!$A$2:$P$30</definedName>
    <definedName name="_xlnm.Print_Area" localSheetId="9">'SALDOS '!$A$2:$Q$29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5" l="1"/>
  <c r="H9" i="5"/>
  <c r="L6" i="15"/>
  <c r="L7" i="15" s="1"/>
  <c r="K6" i="15"/>
  <c r="K7" i="15" s="1"/>
  <c r="J6" i="15"/>
  <c r="J7" i="15"/>
  <c r="E71" i="15" l="1"/>
  <c r="G71" i="15" s="1"/>
  <c r="E70" i="15"/>
  <c r="G70" i="15" s="1"/>
  <c r="E69" i="15"/>
  <c r="G69" i="15" s="1"/>
  <c r="E68" i="15"/>
  <c r="G68" i="15" s="1"/>
  <c r="E67" i="15"/>
  <c r="G67" i="15" s="1"/>
  <c r="E66" i="15"/>
  <c r="G66" i="15" s="1"/>
  <c r="E65" i="15"/>
  <c r="G65" i="15" s="1"/>
  <c r="G72" i="15" s="1"/>
  <c r="G58" i="15"/>
  <c r="G57" i="15"/>
  <c r="G56" i="15"/>
  <c r="G55" i="15"/>
  <c r="G54" i="15"/>
  <c r="J47" i="15"/>
  <c r="I47" i="15"/>
  <c r="G47" i="15"/>
  <c r="H47" i="15" s="1"/>
  <c r="J46" i="15"/>
  <c r="I46" i="15"/>
  <c r="G46" i="15"/>
  <c r="H46" i="15" s="1"/>
  <c r="J45" i="15"/>
  <c r="J48" i="15" s="1"/>
  <c r="I45" i="15"/>
  <c r="G45" i="15"/>
  <c r="H45" i="15" s="1"/>
  <c r="H48" i="15" s="1"/>
  <c r="J38" i="15"/>
  <c r="I38" i="15"/>
  <c r="G38" i="15"/>
  <c r="H38" i="15" s="1"/>
  <c r="J37" i="15"/>
  <c r="I37" i="15"/>
  <c r="G37" i="15"/>
  <c r="H37" i="15" s="1"/>
  <c r="J36" i="15"/>
  <c r="I36" i="15"/>
  <c r="I39" i="15" s="1"/>
  <c r="G36" i="15"/>
  <c r="H36" i="15" s="1"/>
  <c r="H28" i="15"/>
  <c r="E28" i="15"/>
  <c r="J28" i="15" s="1"/>
  <c r="H27" i="15"/>
  <c r="E27" i="15"/>
  <c r="K27" i="15" s="1"/>
  <c r="H26" i="15"/>
  <c r="E26" i="15"/>
  <c r="K26" i="15" s="1"/>
  <c r="K25" i="15"/>
  <c r="J25" i="15"/>
  <c r="H25" i="15"/>
  <c r="E25" i="15"/>
  <c r="I25" i="15" s="1"/>
  <c r="H24" i="15"/>
  <c r="E24" i="15"/>
  <c r="K24" i="15" s="1"/>
  <c r="H23" i="15"/>
  <c r="E23" i="15"/>
  <c r="K23" i="15" s="1"/>
  <c r="H22" i="15"/>
  <c r="E22" i="15"/>
  <c r="J22" i="15" s="1"/>
  <c r="G15" i="15"/>
  <c r="G14" i="15"/>
  <c r="G13" i="15"/>
  <c r="H6" i="15"/>
  <c r="I6" i="15" s="1"/>
  <c r="F6" i="15"/>
  <c r="J26" i="15" l="1"/>
  <c r="I26" i="15"/>
  <c r="I23" i="15"/>
  <c r="J23" i="15"/>
  <c r="J39" i="15"/>
  <c r="F59" i="15"/>
  <c r="F16" i="15"/>
  <c r="K28" i="15"/>
  <c r="I48" i="15"/>
  <c r="G59" i="15"/>
  <c r="H39" i="15"/>
  <c r="G16" i="15"/>
  <c r="I24" i="15"/>
  <c r="I28" i="15"/>
  <c r="I22" i="15"/>
  <c r="K22" i="15"/>
  <c r="J27" i="15"/>
  <c r="J24" i="15"/>
  <c r="J29" i="15" s="1"/>
  <c r="I27" i="15"/>
  <c r="K29" i="15" l="1"/>
  <c r="I29" i="15"/>
  <c r="H22" i="5" l="1"/>
  <c r="I11" i="5"/>
  <c r="H12" i="5"/>
  <c r="I12" i="5" s="1"/>
  <c r="H13" i="5"/>
  <c r="I13" i="5" s="1"/>
  <c r="H14" i="5"/>
  <c r="I14" i="5" s="1"/>
  <c r="H15" i="5"/>
  <c r="I15" i="5" s="1"/>
  <c r="H29" i="5"/>
  <c r="I29" i="5" s="1"/>
  <c r="H25" i="5"/>
  <c r="I25" i="5" s="1"/>
  <c r="H26" i="5"/>
  <c r="I26" i="5" s="1"/>
  <c r="H27" i="5"/>
  <c r="I27" i="5" s="1"/>
  <c r="H28" i="5"/>
  <c r="I28" i="5" s="1"/>
  <c r="P7" i="2" l="1"/>
  <c r="G16" i="3"/>
  <c r="G15" i="3"/>
  <c r="G14" i="3"/>
  <c r="G12" i="3"/>
  <c r="G11" i="3"/>
  <c r="G10" i="3"/>
  <c r="F16" i="3"/>
  <c r="F15" i="3"/>
  <c r="F10" i="3"/>
  <c r="E8" i="3"/>
  <c r="E7" i="3"/>
  <c r="F11" i="13"/>
  <c r="F10" i="13"/>
  <c r="F12" i="13"/>
  <c r="F13" i="13"/>
  <c r="F14" i="13"/>
  <c r="F15" i="13"/>
  <c r="E10" i="13"/>
  <c r="E14" i="13"/>
  <c r="E15" i="13"/>
  <c r="I26" i="9" l="1"/>
  <c r="G13" i="13"/>
  <c r="E13" i="13" s="1"/>
  <c r="F14" i="3" s="1"/>
  <c r="G12" i="13"/>
  <c r="E12" i="13" s="1"/>
  <c r="F12" i="3" s="1"/>
  <c r="G11" i="13"/>
  <c r="E11" i="13" s="1"/>
  <c r="F11" i="3" s="1"/>
  <c r="G9" i="13"/>
  <c r="E9" i="13" s="1"/>
  <c r="F9" i="3" s="1"/>
  <c r="G8" i="13"/>
  <c r="E8" i="13" s="1"/>
  <c r="F8" i="3" s="1"/>
  <c r="G7" i="13"/>
  <c r="E7" i="13" s="1"/>
  <c r="C10" i="14"/>
  <c r="C9" i="14"/>
  <c r="C8" i="14"/>
  <c r="C6" i="14"/>
  <c r="C5" i="14"/>
  <c r="C4" i="14"/>
  <c r="C3" i="14"/>
  <c r="H20" i="5" l="1"/>
  <c r="H21" i="5"/>
  <c r="H23" i="5"/>
  <c r="L15" i="9" l="1"/>
  <c r="L16" i="9"/>
  <c r="I8" i="9"/>
  <c r="I11" i="9"/>
  <c r="I12" i="9"/>
  <c r="S8" i="11"/>
  <c r="T6" i="11"/>
  <c r="L10" i="9" s="1"/>
  <c r="S5" i="11"/>
  <c r="I9" i="9" s="1"/>
  <c r="T5" i="11"/>
  <c r="L9" i="9" s="1"/>
  <c r="S6" i="11"/>
  <c r="I10" i="9" s="1"/>
  <c r="S7" i="11"/>
  <c r="T7" i="11"/>
  <c r="L11" i="9" s="1"/>
  <c r="T8" i="11"/>
  <c r="L12" i="9" s="1"/>
  <c r="S9" i="11"/>
  <c r="I13" i="9" s="1"/>
  <c r="T9" i="11"/>
  <c r="L13" i="9" s="1"/>
  <c r="S10" i="11"/>
  <c r="T10" i="11"/>
  <c r="L14" i="9" s="1"/>
  <c r="T4" i="11"/>
  <c r="L8" i="9" s="1"/>
  <c r="S4" i="11"/>
  <c r="Q20" i="11"/>
  <c r="P20" i="11"/>
  <c r="Q19" i="11"/>
  <c r="P19" i="11"/>
  <c r="Q18" i="11"/>
  <c r="P18" i="11"/>
  <c r="Q17" i="11"/>
  <c r="P17" i="11"/>
  <c r="Q16" i="11"/>
  <c r="P16" i="11"/>
  <c r="Q15" i="11"/>
  <c r="P15" i="11"/>
  <c r="Q14" i="11"/>
  <c r="P14" i="11"/>
  <c r="Q11" i="11"/>
  <c r="P11" i="11"/>
  <c r="L20" i="11"/>
  <c r="K20" i="11"/>
  <c r="L19" i="11"/>
  <c r="K19" i="11"/>
  <c r="L18" i="11"/>
  <c r="K18" i="11"/>
  <c r="L17" i="11"/>
  <c r="K17" i="11"/>
  <c r="L16" i="11"/>
  <c r="K16" i="11"/>
  <c r="L15" i="11"/>
  <c r="K15" i="11"/>
  <c r="L14" i="11"/>
  <c r="K14" i="11"/>
  <c r="L11" i="11"/>
  <c r="K11" i="11"/>
  <c r="N20" i="11"/>
  <c r="N19" i="11"/>
  <c r="N18" i="11"/>
  <c r="N17" i="11"/>
  <c r="N16" i="11"/>
  <c r="N15" i="11"/>
  <c r="N14" i="11"/>
  <c r="N11" i="11"/>
  <c r="O10" i="11"/>
  <c r="O20" i="11" s="1"/>
  <c r="O9" i="11"/>
  <c r="O19" i="11" s="1"/>
  <c r="O8" i="11"/>
  <c r="O18" i="11" s="1"/>
  <c r="O7" i="11"/>
  <c r="O17" i="11" s="1"/>
  <c r="O6" i="11"/>
  <c r="O16" i="11" s="1"/>
  <c r="O5" i="11"/>
  <c r="O15" i="11" s="1"/>
  <c r="O4" i="11"/>
  <c r="O14" i="11" s="1"/>
  <c r="D5" i="11"/>
  <c r="L21" i="11" l="1"/>
  <c r="N21" i="11"/>
  <c r="P21" i="11"/>
  <c r="O11" i="11"/>
  <c r="Q21" i="11"/>
  <c r="K21" i="11"/>
  <c r="O21" i="11"/>
  <c r="T14" i="11"/>
  <c r="S14" i="11"/>
  <c r="I14" i="11"/>
  <c r="F14" i="11"/>
  <c r="F7" i="3"/>
  <c r="I12" i="3" l="1"/>
  <c r="F15" i="11" l="1"/>
  <c r="I15" i="11"/>
  <c r="S15" i="11"/>
  <c r="T15" i="11"/>
  <c r="F16" i="11"/>
  <c r="F21" i="11" s="1"/>
  <c r="I16" i="11"/>
  <c r="S16" i="11"/>
  <c r="T16" i="11"/>
  <c r="F17" i="11"/>
  <c r="I17" i="11"/>
  <c r="S17" i="11"/>
  <c r="T17" i="11"/>
  <c r="F18" i="11"/>
  <c r="I18" i="11"/>
  <c r="S18" i="11"/>
  <c r="T18" i="11"/>
  <c r="F19" i="11"/>
  <c r="I19" i="11"/>
  <c r="S19" i="11"/>
  <c r="T19" i="11"/>
  <c r="F20" i="11"/>
  <c r="I20" i="11"/>
  <c r="S20" i="11"/>
  <c r="T20" i="11"/>
  <c r="C15" i="11"/>
  <c r="C16" i="11"/>
  <c r="C17" i="11"/>
  <c r="C18" i="11"/>
  <c r="C19" i="11"/>
  <c r="C20" i="11"/>
  <c r="C14" i="11"/>
  <c r="I21" i="11" l="1"/>
  <c r="T21" i="11"/>
  <c r="S21" i="11"/>
  <c r="C21" i="11"/>
  <c r="G16" i="13"/>
  <c r="R16" i="13" l="1"/>
  <c r="Q16" i="13"/>
  <c r="F15" i="9" l="1"/>
  <c r="F15" i="10"/>
  <c r="I14" i="1" l="1"/>
  <c r="N15" i="10" s="1"/>
  <c r="P15" i="10" s="1"/>
  <c r="N15" i="9" s="1"/>
  <c r="I15" i="1"/>
  <c r="H14" i="1"/>
  <c r="K15" i="10" s="1"/>
  <c r="M15" i="10" s="1"/>
  <c r="K15" i="9" s="1"/>
  <c r="M15" i="9" s="1"/>
  <c r="H15" i="1"/>
  <c r="E15" i="9" l="1"/>
  <c r="P15" i="9"/>
  <c r="G15" i="9" s="1"/>
  <c r="E15" i="10"/>
  <c r="G15" i="10" s="1"/>
  <c r="F14" i="1"/>
  <c r="H16" i="13"/>
  <c r="J16" i="13"/>
  <c r="L16" i="13"/>
  <c r="N16" i="13"/>
  <c r="P16" i="13"/>
  <c r="F16" i="13"/>
  <c r="M16" i="13"/>
  <c r="K16" i="13"/>
  <c r="D9" i="14" l="1"/>
  <c r="I16" i="13"/>
  <c r="O16" i="13"/>
  <c r="J5" i="11"/>
  <c r="J15" i="11" s="1"/>
  <c r="J6" i="11"/>
  <c r="J16" i="11" s="1"/>
  <c r="J7" i="11"/>
  <c r="J17" i="11" s="1"/>
  <c r="J8" i="11"/>
  <c r="J18" i="11" s="1"/>
  <c r="J9" i="11"/>
  <c r="J19" i="11" s="1"/>
  <c r="J10" i="11"/>
  <c r="J20" i="11" s="1"/>
  <c r="G5" i="11"/>
  <c r="G15" i="11" s="1"/>
  <c r="G6" i="11"/>
  <c r="G16" i="11" s="1"/>
  <c r="G7" i="11"/>
  <c r="G17" i="11" s="1"/>
  <c r="G8" i="11"/>
  <c r="G18" i="11" s="1"/>
  <c r="G9" i="11"/>
  <c r="G19" i="11" s="1"/>
  <c r="G10" i="11"/>
  <c r="G20" i="11" s="1"/>
  <c r="P8" i="2"/>
  <c r="E23" i="2" s="1"/>
  <c r="M7" i="2"/>
  <c r="U5" i="11" l="1"/>
  <c r="U15" i="11" s="1"/>
  <c r="U6" i="11"/>
  <c r="U16" i="11" s="1"/>
  <c r="U7" i="11"/>
  <c r="U17" i="11" s="1"/>
  <c r="U8" i="11"/>
  <c r="U18" i="11" s="1"/>
  <c r="U9" i="11"/>
  <c r="U19" i="11" s="1"/>
  <c r="U10" i="11"/>
  <c r="U20" i="11" s="1"/>
  <c r="U4" i="11"/>
  <c r="U14" i="11" s="1"/>
  <c r="U21" i="11" l="1"/>
  <c r="J4" i="11"/>
  <c r="J14" i="11" s="1"/>
  <c r="J21" i="11" s="1"/>
  <c r="J11" i="11"/>
  <c r="G4" i="11"/>
  <c r="G14" i="11" s="1"/>
  <c r="G21" i="11" s="1"/>
  <c r="G11" i="11"/>
  <c r="K16" i="10"/>
  <c r="H13" i="1"/>
  <c r="S11" i="11"/>
  <c r="T11" i="11"/>
  <c r="U11" i="11"/>
  <c r="I11" i="11"/>
  <c r="F11" i="11"/>
  <c r="C11" i="11"/>
  <c r="D15" i="11"/>
  <c r="D6" i="11"/>
  <c r="D16" i="11" s="1"/>
  <c r="D7" i="11"/>
  <c r="D17" i="11" s="1"/>
  <c r="D8" i="11"/>
  <c r="D18" i="11" s="1"/>
  <c r="D9" i="11"/>
  <c r="D19" i="11" s="1"/>
  <c r="D10" i="11"/>
  <c r="D20" i="11" s="1"/>
  <c r="D4" i="11"/>
  <c r="D14" i="11" s="1"/>
  <c r="N6" i="2"/>
  <c r="E22" i="2" s="1"/>
  <c r="M6" i="2"/>
  <c r="O6" i="2" s="1"/>
  <c r="H24" i="5"/>
  <c r="I24" i="5" s="1"/>
  <c r="I9" i="5"/>
  <c r="H19" i="5"/>
  <c r="I19" i="5" s="1"/>
  <c r="I20" i="5" s="1"/>
  <c r="I21" i="5" s="1"/>
  <c r="I22" i="5" s="1"/>
  <c r="I23" i="5" s="1"/>
  <c r="O7" i="10"/>
  <c r="L7" i="10"/>
  <c r="I7" i="10"/>
  <c r="I21" i="9"/>
  <c r="I20" i="9"/>
  <c r="I22" i="9" s="1"/>
  <c r="F13" i="9"/>
  <c r="F8" i="10"/>
  <c r="F17" i="10" s="1"/>
  <c r="F9" i="10"/>
  <c r="F10" i="10"/>
  <c r="F11" i="10"/>
  <c r="F12" i="10"/>
  <c r="F13" i="10"/>
  <c r="F14" i="10"/>
  <c r="F16" i="10"/>
  <c r="H9" i="1"/>
  <c r="K10" i="10" s="1"/>
  <c r="M10" i="10" s="1"/>
  <c r="K10" i="9" s="1"/>
  <c r="M10" i="9" s="1"/>
  <c r="H10" i="1"/>
  <c r="K11" i="10" s="1"/>
  <c r="M11" i="10" s="1"/>
  <c r="K11" i="9" s="1"/>
  <c r="M11" i="9" s="1"/>
  <c r="H11" i="1"/>
  <c r="K12" i="10" s="1"/>
  <c r="M12" i="10" s="1"/>
  <c r="K12" i="9" s="1"/>
  <c r="M12" i="9" s="1"/>
  <c r="H12" i="1"/>
  <c r="K13" i="10" s="1"/>
  <c r="M13" i="10" s="1"/>
  <c r="K13" i="9" s="1"/>
  <c r="M13" i="9" s="1"/>
  <c r="J20" i="10"/>
  <c r="O17" i="10"/>
  <c r="L17" i="10"/>
  <c r="I17" i="10"/>
  <c r="I17" i="9"/>
  <c r="L17" i="9"/>
  <c r="I27" i="9" s="1"/>
  <c r="O17" i="9"/>
  <c r="I28" i="9"/>
  <c r="F16" i="9"/>
  <c r="F14" i="9"/>
  <c r="F12" i="9"/>
  <c r="F11" i="9"/>
  <c r="F10" i="9"/>
  <c r="F9" i="9"/>
  <c r="F8" i="9"/>
  <c r="I13" i="1"/>
  <c r="N14" i="10" s="1"/>
  <c r="P14" i="10" s="1"/>
  <c r="N14" i="9" s="1"/>
  <c r="P14" i="9" s="1"/>
  <c r="H10" i="5"/>
  <c r="I10" i="5" s="1"/>
  <c r="G23" i="3"/>
  <c r="P18" i="3"/>
  <c r="I12" i="1"/>
  <c r="N13" i="10" s="1"/>
  <c r="P13" i="10" s="1"/>
  <c r="N13" i="9" s="1"/>
  <c r="P13" i="9" s="1"/>
  <c r="G11" i="1"/>
  <c r="H12" i="10" s="1"/>
  <c r="G10" i="1"/>
  <c r="E25" i="3"/>
  <c r="F25" i="3" s="1"/>
  <c r="N16" i="10"/>
  <c r="P16" i="10" s="1"/>
  <c r="N16" i="9" s="1"/>
  <c r="P16" i="9" s="1"/>
  <c r="I11" i="1"/>
  <c r="I10" i="1"/>
  <c r="G12" i="1"/>
  <c r="H13" i="10" s="1"/>
  <c r="J13" i="10" s="1"/>
  <c r="H13" i="9" s="1"/>
  <c r="P6" i="2" l="1"/>
  <c r="I29" i="9"/>
  <c r="F17" i="9"/>
  <c r="I25" i="9"/>
  <c r="J26" i="9" s="1"/>
  <c r="K26" i="9" s="1"/>
  <c r="D22" i="2"/>
  <c r="D21" i="11"/>
  <c r="D11" i="11"/>
  <c r="H16" i="2"/>
  <c r="E25" i="2" s="1"/>
  <c r="H9" i="2"/>
  <c r="N11" i="10"/>
  <c r="P11" i="10" s="1"/>
  <c r="H7" i="1"/>
  <c r="K8" i="10" s="1"/>
  <c r="M8" i="10" s="1"/>
  <c r="H8" i="1"/>
  <c r="K9" i="10" s="1"/>
  <c r="M9" i="10" s="1"/>
  <c r="K9" i="9" s="1"/>
  <c r="M9" i="9" s="1"/>
  <c r="G8" i="1"/>
  <c r="E26" i="3"/>
  <c r="E23" i="3"/>
  <c r="E18" i="3" s="1"/>
  <c r="N12" i="10"/>
  <c r="P12" i="10" s="1"/>
  <c r="N12" i="9" s="1"/>
  <c r="P12" i="9" s="1"/>
  <c r="G7" i="1"/>
  <c r="J12" i="10"/>
  <c r="H12" i="9" s="1"/>
  <c r="F11" i="1"/>
  <c r="K11" i="1"/>
  <c r="F12" i="1"/>
  <c r="E13" i="10"/>
  <c r="G13" i="10" s="1"/>
  <c r="J13" i="9"/>
  <c r="G13" i="9" s="1"/>
  <c r="E13" i="9"/>
  <c r="F10" i="1"/>
  <c r="H11" i="10"/>
  <c r="J11" i="10" s="1"/>
  <c r="H11" i="9" s="1"/>
  <c r="J11" i="9" s="1"/>
  <c r="F23" i="3"/>
  <c r="E27" i="3" s="1"/>
  <c r="K14" i="10"/>
  <c r="R14" i="10" s="1"/>
  <c r="F13" i="1"/>
  <c r="E16" i="10"/>
  <c r="G16" i="10" s="1"/>
  <c r="M16" i="10"/>
  <c r="K16" i="9" s="1"/>
  <c r="F15" i="1"/>
  <c r="K13" i="1"/>
  <c r="D8" i="14" l="1"/>
  <c r="D10" i="14"/>
  <c r="D6" i="14"/>
  <c r="D4" i="14"/>
  <c r="D5" i="14"/>
  <c r="J28" i="9"/>
  <c r="J27" i="9"/>
  <c r="J29" i="9"/>
  <c r="K29" i="9" s="1"/>
  <c r="F8" i="1"/>
  <c r="E16" i="13"/>
  <c r="H9" i="10"/>
  <c r="E9" i="10" s="1"/>
  <c r="G9" i="10" s="1"/>
  <c r="Q18" i="3"/>
  <c r="N17" i="10"/>
  <c r="F27" i="3"/>
  <c r="E31" i="3"/>
  <c r="G9" i="1"/>
  <c r="G16" i="1" s="1"/>
  <c r="E12" i="10"/>
  <c r="G12" i="10" s="1"/>
  <c r="E14" i="10"/>
  <c r="G14" i="10" s="1"/>
  <c r="M14" i="10"/>
  <c r="M17" i="10" s="1"/>
  <c r="J28" i="10" s="1"/>
  <c r="K17" i="10"/>
  <c r="K8" i="9"/>
  <c r="M8" i="9" s="1"/>
  <c r="H8" i="10"/>
  <c r="E8" i="10" s="1"/>
  <c r="G8" i="10" s="1"/>
  <c r="F7" i="1"/>
  <c r="E11" i="10"/>
  <c r="G11" i="10" s="1"/>
  <c r="E12" i="9"/>
  <c r="J12" i="9"/>
  <c r="G12" i="9" s="1"/>
  <c r="P17" i="10"/>
  <c r="J29" i="10" s="1"/>
  <c r="R12" i="10"/>
  <c r="N11" i="9"/>
  <c r="D18" i="3"/>
  <c r="E16" i="9"/>
  <c r="M16" i="9"/>
  <c r="G16" i="9" s="1"/>
  <c r="J27" i="10" l="1"/>
  <c r="H25" i="2"/>
  <c r="C25" i="2"/>
  <c r="J26" i="10"/>
  <c r="D23" i="2"/>
  <c r="I16" i="1"/>
  <c r="J9" i="10"/>
  <c r="H9" i="9" s="1"/>
  <c r="E9" i="9" s="1"/>
  <c r="K14" i="9"/>
  <c r="M14" i="9" s="1"/>
  <c r="F9" i="1"/>
  <c r="D3" i="14" s="1"/>
  <c r="H10" i="10"/>
  <c r="H17" i="10" s="1"/>
  <c r="J8" i="10"/>
  <c r="J30" i="10"/>
  <c r="N17" i="9"/>
  <c r="P11" i="9"/>
  <c r="E11" i="9"/>
  <c r="F16" i="1" l="1"/>
  <c r="K30" i="2"/>
  <c r="R14" i="9"/>
  <c r="J9" i="9"/>
  <c r="G9" i="9" s="1"/>
  <c r="K29" i="10"/>
  <c r="E14" i="9"/>
  <c r="K17" i="9"/>
  <c r="E10" i="10"/>
  <c r="J10" i="10"/>
  <c r="J17" i="10" s="1"/>
  <c r="H8" i="9"/>
  <c r="J8" i="9" s="1"/>
  <c r="G8" i="9" s="1"/>
  <c r="J21" i="10"/>
  <c r="P17" i="9"/>
  <c r="R12" i="9"/>
  <c r="G11" i="9"/>
  <c r="G14" i="9"/>
  <c r="M17" i="9"/>
  <c r="K27" i="10" l="1"/>
  <c r="L27" i="10" s="1"/>
  <c r="K28" i="10"/>
  <c r="K30" i="10"/>
  <c r="L30" i="10" s="1"/>
  <c r="H10" i="9"/>
  <c r="H17" i="9" s="1"/>
  <c r="J22" i="10"/>
  <c r="J23" i="10" s="1"/>
  <c r="G10" i="10"/>
  <c r="G17" i="10" s="1"/>
  <c r="E17" i="10"/>
  <c r="E8" i="9"/>
  <c r="J10" i="9" l="1"/>
  <c r="E10" i="9"/>
  <c r="E17" i="9" s="1"/>
  <c r="G10" i="9" l="1"/>
  <c r="G17" i="9" s="1"/>
  <c r="J17" i="9"/>
  <c r="E29" i="3"/>
  <c r="F18" i="3" l="1"/>
  <c r="R18" i="3" s="1"/>
  <c r="G18" i="3"/>
  <c r="S18" i="3" s="1"/>
  <c r="H16" i="1"/>
  <c r="F30" i="3"/>
  <c r="E32" i="3"/>
  <c r="F29" i="3"/>
  <c r="D25" i="2"/>
  <c r="E30" i="3" l="1"/>
  <c r="F31" i="3" s="1"/>
  <c r="T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tc={FD48EC41-2CF6-4E78-B207-D03EAFB018B0}</author>
    <author>Roxany Barahona Ligueno</author>
  </authors>
  <commentList>
    <comment ref="L2" authorId="0" shapeId="0" xr:uid="{FD48EC41-2CF6-4E78-B207-D03EAFB018B0}">
      <text>
        <t>[Comentario encadenado]
Su versión de Excel le permite leer este comentario encadenado; sin embargo, las ediciones que se apliquen se quitarán si el archivo se abre en una versión más reciente de Excel. Más información: https://go.microsoft.com/fwlink/?linkid=870924
Comentario:
    Me queda la duda de si pedir que ingresen en monto con IVA en los ítems del B y C</t>
      </text>
    </comment>
    <comment ref="J4" authorId="1" shapeId="0" xr:uid="{00000000-0006-0000-0100-000001000000}">
      <text>
        <r>
          <rPr>
            <b/>
            <sz val="9"/>
            <color indexed="81"/>
            <rFont val="Tahoma"/>
            <family val="2"/>
          </rPr>
          <t>Especificar Otra Moneda utilizada en la cotización.-</t>
        </r>
      </text>
    </comment>
    <comment ref="J5" authorId="1" shapeId="0" xr:uid="{00000000-0006-0000-0100-000002000000}">
      <text>
        <r>
          <rPr>
            <b/>
            <sz val="9"/>
            <color indexed="81"/>
            <rFont val="Tahoma"/>
            <family val="2"/>
          </rPr>
          <t>Indicar Tipo de Cambio utilizado con Otra Moneda.-</t>
        </r>
      </text>
    </comment>
    <comment ref="G8" authorId="1" shapeId="0" xr:uid="{00000000-0006-0000-0100-000003000000}">
      <text>
        <r>
          <rPr>
            <b/>
            <sz val="9"/>
            <color indexed="81"/>
            <rFont val="Tahoma"/>
            <family val="2"/>
          </rPr>
          <t xml:space="preserve">
Seleccionar la Moneda utilizada en la Cotización.-</t>
        </r>
      </text>
    </comment>
    <comment ref="G18" authorId="1" shapeId="0" xr:uid="{00000000-0006-0000-0100-000004000000}">
      <text>
        <r>
          <rPr>
            <b/>
            <sz val="9"/>
            <color indexed="81"/>
            <rFont val="Tahoma"/>
            <family val="2"/>
          </rPr>
          <t xml:space="preserve">
Seleccionar la Moneda utilizada en la Cotización.-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tc={FFB68F36-F801-4D62-A82B-9C0B1F300FD0}</author>
    <author>tc={CFDC694D-FA57-41CD-AA91-C158D61D1085}</author>
    <author>tc={DA2FA778-9F02-478B-9398-9F5AF62309E9}</author>
    <author>tc={9F9A4B31-DF57-43F2-9A9F-55A776BFBC64}</author>
    <author>tc={7A06E5D3-48F6-446D-A1B4-7DE04DC08036}</author>
    <author>tc={9483710B-9EE6-41CE-9717-E36BA4C884F8}</author>
    <author>tc={1E335CB1-C5DF-404D-8E85-A58A1F765AB5}</author>
    <author>tc={AD5171CA-A9F3-421A-AF7D-7E3829B178DB}</author>
    <author>tc={4BC0FAC7-1A11-47F4-86E4-C85204E60A11}</author>
    <author>tc={96ECC16E-219F-49E8-9894-BEBA0192A11B}</author>
    <author>tc={4A8BB480-A2EE-4798-8664-5FE64E4CDEA7}</author>
    <author>tc={C0951B4A-D909-443B-8AE2-D6C3E9AB7233}</author>
    <author>tc={DBBCB07C-8BDA-467D-8523-CC3F49F04FAA}</author>
    <author>tc={AB265B10-A067-4AA5-94D6-599E2CB554DC}</author>
    <author>tc={0A8C0AC1-0DD2-4B6E-9C5C-42CB64BD6667}</author>
  </authors>
  <commentList>
    <comment ref="F7" authorId="0" shapeId="0" xr:uid="{FFB68F36-F801-4D62-A82B-9C0B1F300F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8" authorId="1" shapeId="0" xr:uid="{CFDC694D-FA57-41CD-AA91-C158D61D108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9" authorId="2" shapeId="0" xr:uid="{DA2FA778-9F02-478B-9398-9F5AF62309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0" authorId="3" shapeId="0" xr:uid="{9F9A4B31-DF57-43F2-9A9F-55A776BFBC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0" authorId="4" shapeId="0" xr:uid="{7A06E5D3-48F6-446D-A1B4-7DE04DC080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1" authorId="5" shapeId="0" xr:uid="{9483710B-9EE6-41CE-9717-E36BA4C884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1" authorId="6" shapeId="0" xr:uid="{1E335CB1-C5DF-404D-8E85-A58A1F765AB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2" authorId="7" shapeId="0" xr:uid="{AD5171CA-A9F3-421A-AF7D-7E3829B178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2" authorId="8" shapeId="0" xr:uid="{4BC0FAC7-1A11-47F4-86E4-C85204E60A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4" authorId="9" shapeId="0" xr:uid="{96ECC16E-219F-49E8-9894-BEBA0192A1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4" authorId="10" shapeId="0" xr:uid="{4A8BB480-A2EE-4798-8664-5FE64E4CDE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5" authorId="11" shapeId="0" xr:uid="{C0951B4A-D909-443B-8AE2-D6C3E9AB72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5" authorId="12" shapeId="0" xr:uid="{DBBCB07C-8BDA-467D-8523-CC3F49F04FA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F16" authorId="13" shapeId="0" xr:uid="{AB265B10-A067-4AA5-94D6-599E2CB554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 ref="G16" authorId="14" shapeId="0" xr:uid="{0A8C0AC1-0DD2-4B6E-9C5C-42CB64BD66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ingresado en Hoja DETALLE APORTES.-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Roxany Barahona Ligueno</author>
    <author>tc={7EDE5B45-7AC8-47F5-8264-9120E8EC5946}</author>
    <author>tc={89C33586-7617-41A9-9927-C3EEF1703468}</author>
    <author>tc={75B59B58-F912-4988-80D5-555831CC8556}</author>
    <author>tc={F6ED456A-0283-4CCC-9F94-F10A9C4FB954}</author>
    <author>tc={BF38B127-74C0-45FF-8532-13088784B80B}</author>
    <author>tc={8FFC5D1E-1884-40B0-B0C2-9C506B913365}</author>
  </authors>
  <commentList>
    <comment ref="I5" authorId="0" shapeId="0" xr:uid="{00000000-0006-0000-0400-000001000000}">
      <text>
        <r>
          <rPr>
            <sz val="9"/>
            <color indexed="81"/>
            <rFont val="Tahoma"/>
            <family val="2"/>
          </rPr>
          <t xml:space="preserve">Nombre de la Institución Asociada.-
</t>
        </r>
      </text>
    </comment>
    <comment ref="K5" authorId="0" shapeId="0" xr:uid="{00000000-0006-0000-0400-000002000000}">
      <text>
        <r>
          <rPr>
            <sz val="9"/>
            <color indexed="81"/>
            <rFont val="Tahoma"/>
            <family val="2"/>
          </rPr>
          <t xml:space="preserve">Nombre de la Institución Asociada.-
</t>
        </r>
      </text>
    </comment>
    <comment ref="M5" authorId="0" shapeId="0" xr:uid="{00000000-0006-0000-0400-000003000000}">
      <text>
        <r>
          <rPr>
            <sz val="9"/>
            <color indexed="81"/>
            <rFont val="Tahoma"/>
            <family val="2"/>
          </rPr>
          <t xml:space="preserve">Nombre de la Institución Asociada.-
</t>
        </r>
      </text>
    </comment>
    <comment ref="O5" authorId="0" shapeId="0" xr:uid="{00000000-0006-0000-0400-000004000000}">
      <text>
        <r>
          <rPr>
            <sz val="9"/>
            <color indexed="81"/>
            <rFont val="Tahoma"/>
            <family val="2"/>
          </rPr>
          <t xml:space="preserve">Nombre de la Institución Asociada.-
</t>
        </r>
      </text>
    </comment>
    <comment ref="Q5" authorId="0" shapeId="0" xr:uid="{00000000-0006-0000-0400-000005000000}">
      <text>
        <r>
          <rPr>
            <sz val="9"/>
            <color indexed="81"/>
            <rFont val="Tahoma"/>
            <family val="2"/>
          </rPr>
          <t xml:space="preserve">Nombre de la Institución Asociada.-
</t>
        </r>
      </text>
    </comment>
    <comment ref="G7" authorId="1" shapeId="0" xr:uid="{7EDE5B45-7AC8-47F5-8264-9120E8EC5946}">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 ref="G8" authorId="2" shapeId="0" xr:uid="{89C33586-7617-41A9-9927-C3EEF1703468}">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 ref="G9" authorId="3" shapeId="0" xr:uid="{75B59B58-F912-4988-80D5-555831CC8556}">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 ref="G11" authorId="4" shapeId="0" xr:uid="{F6ED456A-0283-4CCC-9F94-F10A9C4FB954}">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 ref="G12" authorId="5" shapeId="0" xr:uid="{BF38B127-74C0-45FF-8532-13088784B80B}">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 ref="G13" authorId="6" shapeId="0" xr:uid="{8FFC5D1E-1884-40B0-B0C2-9C506B913365}">
      <text>
        <t>[Comentario encadenado]
Su versión de Excel le permite leer este comentario encadenado; sin embargo, las ediciones que se apliquen se quitarán si el archivo se abre en una versión más reciente de Excel. Más información: https://go.microsoft.com/fwlink/?linkid=870924
Comentario:
    Puede modificar el monto en caso de que este aporte esté distribuido en distintas instituciones.-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tc={F1BC08D3-2FCB-4720-8A89-8E492B27A972}</author>
  </authors>
  <commentList>
    <comment ref="D5" authorId="0" shapeId="0" xr:uid="{F1BC08D3-2FCB-4720-8A89-8E492B27A972}">
      <text>
        <t>[Comentario encadenado]
Su versión de Excel le permite leer este comentario encadenado; sin embargo, las ediciones que se apliquen se quitarán si el archivo se abre en una versión más reciente de Excel. Más información: https://go.microsoft.com/fwlink/?linkid=870924
Comentario:
    Considerar el valor de la UF del último día del mes que postula.-</t>
      </text>
    </comment>
  </commentList>
</comments>
</file>

<file path=xl/sharedStrings.xml><?xml version="1.0" encoding="utf-8"?>
<sst xmlns="http://schemas.openxmlformats.org/spreadsheetml/2006/main" count="454" uniqueCount="232">
  <si>
    <t>Ítem</t>
  </si>
  <si>
    <t>Pecuniario</t>
  </si>
  <si>
    <t>No Pecuniario</t>
  </si>
  <si>
    <t>A</t>
  </si>
  <si>
    <t>EQUIPAMIENTO</t>
  </si>
  <si>
    <t>B</t>
  </si>
  <si>
    <t>C</t>
  </si>
  <si>
    <t>OPERACIÓN</t>
  </si>
  <si>
    <t>Aporte Pecuniario</t>
  </si>
  <si>
    <t>Aporte No Pecuniario</t>
  </si>
  <si>
    <t>NO APLICA</t>
  </si>
  <si>
    <t>VERIFICACION</t>
  </si>
  <si>
    <t>TRASLADOS e INSTALACION</t>
  </si>
  <si>
    <t>PRESUPUESTO FINAL</t>
  </si>
  <si>
    <t>(NO COMPLETAR O MODIFICAR)</t>
  </si>
  <si>
    <t>INSTRUCCIONES</t>
  </si>
  <si>
    <t>PRESUPUESTO</t>
  </si>
  <si>
    <t>Costo Total del
Proyecto</t>
  </si>
  <si>
    <t>Dólar</t>
  </si>
  <si>
    <t>Euro</t>
  </si>
  <si>
    <t>Otra Moneda</t>
  </si>
  <si>
    <t>Monto $</t>
  </si>
  <si>
    <t>Nombre Proveedor</t>
  </si>
  <si>
    <t>TOTAL PECUNIARIO + TOTAL NO PECUNIARIO</t>
  </si>
  <si>
    <t>TOTALES</t>
  </si>
  <si>
    <t>Tipo de cambio utilizado (Pesos $)</t>
  </si>
  <si>
    <t>Monto ($)</t>
  </si>
  <si>
    <t>CONSIDERACIONES</t>
  </si>
  <si>
    <t>3.- Se recomienda incorporar el equipo a la póliza de seguro institucional (Aporte No Pecuniario).</t>
  </si>
  <si>
    <t>N° de Cotización</t>
  </si>
  <si>
    <t>A. EQUIPAMIENTO</t>
  </si>
  <si>
    <t>CONSIDERAR:</t>
  </si>
  <si>
    <t>OBSERVACIONES</t>
  </si>
  <si>
    <t>Costo Total del Proyecto</t>
  </si>
  <si>
    <t>Sub-ítem</t>
  </si>
  <si>
    <t>ACTA DE COTIZACIONES</t>
  </si>
  <si>
    <t>DETALLE PRESUPUESTO</t>
  </si>
  <si>
    <t>PRESUPUESTO MODIFICADO</t>
  </si>
  <si>
    <t>Presupuesto Aprobado</t>
  </si>
  <si>
    <t>Presupuesto Modificado</t>
  </si>
  <si>
    <t>Pecuniario Modificado</t>
  </si>
  <si>
    <t>Pecuniario Comprometido</t>
  </si>
  <si>
    <t>No Pecuniario Comprometido</t>
  </si>
  <si>
    <t>No Pecuniario Modificado</t>
  </si>
  <si>
    <t xml:space="preserve">A.2. Accesorio(s) </t>
  </si>
  <si>
    <t>Modificación Solicitada
(Fecha:    )</t>
  </si>
  <si>
    <t>Rendición de Cuentas</t>
  </si>
  <si>
    <t>Saldo por Rendir</t>
  </si>
  <si>
    <t>PRESUPUESTO FINAL V/S MONTOS RENDIDOS</t>
  </si>
  <si>
    <t>RENDIDO</t>
  </si>
  <si>
    <t xml:space="preserve">TOTAL APORTES NO PECUNIARIOS </t>
  </si>
  <si>
    <t>TOTAL APORTES</t>
  </si>
  <si>
    <t>Monto Cotización</t>
  </si>
  <si>
    <t>A.2 Accesorio(s)</t>
  </si>
  <si>
    <t>A.2. Accesorio(s)</t>
  </si>
  <si>
    <t>2. Seleccionar de la lista deplegable la moneda en la cual se expresan los montos en la Cotización. Se calculará automáticamente el monto equivalente en Pesos Chilenos ($).</t>
  </si>
  <si>
    <t xml:space="preserve">TOTAL APORTES PECUNIARIOS </t>
  </si>
  <si>
    <t>COTIZACIÓN POSTULACIÓN</t>
  </si>
  <si>
    <t>USD</t>
  </si>
  <si>
    <t>PESOS</t>
  </si>
  <si>
    <t>Tipo de Cambio</t>
  </si>
  <si>
    <t>COTIZACIÓN ACTUALIZADA</t>
  </si>
  <si>
    <t>FACTURA N°</t>
  </si>
  <si>
    <t>FONDEQUIP</t>
  </si>
  <si>
    <t>PECUNIARIO</t>
  </si>
  <si>
    <t>TOTAL</t>
  </si>
  <si>
    <t>RENDICIÓN DE CUENTAS</t>
  </si>
  <si>
    <t>COTIZACIONES</t>
  </si>
  <si>
    <t>A.1 Equipo Principal o Plataforma</t>
  </si>
  <si>
    <t>A.1. Equipo Principal o Plataforma</t>
  </si>
  <si>
    <t>Si existen celdas con alertas en ROJO, significa que su presupuesto no cumple con las reglas establecidas por Bases (Inadmisible).-</t>
  </si>
  <si>
    <t>Montos solicitados a FONDEQUIP</t>
  </si>
  <si>
    <t>Montos Solicitados a FONDEQUIP</t>
  </si>
  <si>
    <t xml:space="preserve"> Cuando el Monto de aporte Solicitado a FONDEQUIP se encuentre aceptado, la celda de verificación debe estar en VERDE.</t>
  </si>
  <si>
    <t>DETALLE APORTES INSTITUCIONALES</t>
  </si>
  <si>
    <t>Total APORTES al Proyecto</t>
  </si>
  <si>
    <t>C.2. Otros Gastos de Operación</t>
  </si>
  <si>
    <t>C.1. Capacitaciones</t>
  </si>
  <si>
    <t>C.3. Gastos Administración</t>
  </si>
  <si>
    <t>C.3. Gastos de Administración</t>
  </si>
  <si>
    <t>1.- INGRESE MONTO DEL EQUIPAMIENTO Y/O ACCESORIO(S)</t>
  </si>
  <si>
    <t>B.1. Traslados, Seguros de Traslado, Desaduanaje e IVA de Equipo</t>
  </si>
  <si>
    <t>B.2. Adecuación Espacio para Equipo</t>
  </si>
  <si>
    <t>B.3. Instalación y Puesta en Marcha de Equipo</t>
  </si>
  <si>
    <t>B.4. Mantención, Garantías y Seguros de Equipo</t>
  </si>
  <si>
    <t>Sub-Ítem</t>
  </si>
  <si>
    <t>Conjunto Sub-Ítem</t>
  </si>
  <si>
    <t>TOTAL A. EQUIPAMIENTO</t>
  </si>
  <si>
    <t>TOTAL B. TRASLADOS E INSTALACIÓN</t>
  </si>
  <si>
    <t>% DE A. EQUIPAMIENTO</t>
  </si>
  <si>
    <t>Montos Ajudicados FONDEQUIP</t>
  </si>
  <si>
    <t>Montos Adjudicados FONDEQUIP</t>
  </si>
  <si>
    <t>Montos aportados por la INSTITUCIÓN ASOCIADA 1</t>
  </si>
  <si>
    <t>Montos aportados por la INSTITUCIÓN ASOCIADA 2</t>
  </si>
  <si>
    <t>Montos aportados por la INSTITUCIÓN ASOCIADA 3</t>
  </si>
  <si>
    <t>Montos aportados por la INSTITUCIÓN ASOCIADA 4</t>
  </si>
  <si>
    <t>GASTOS DE OPERACIÓN</t>
  </si>
  <si>
    <t>G. DE OPERACIÓN</t>
  </si>
  <si>
    <t>TRASLADOS e INSTALACIÓN</t>
  </si>
  <si>
    <t>MÍNIMO APORTES = 50% DEL MONTO TOTAL DE A. EQUIPAMIENTO</t>
  </si>
  <si>
    <t>APORTE FONDEQUIP A. EQUIPAMIENTO</t>
  </si>
  <si>
    <t>Ingrese el monto total del Equipo Principal o Plataforma y/o Accesorio(s).
El cuadro de verificación debe estar en color VERDE, para continuar con el Aporte Pecuniario Institucional.-</t>
  </si>
  <si>
    <t>Montos aportados por la INSTITUCIÓN ASOCIADA 5</t>
  </si>
  <si>
    <t>Montos aportados por la INSTITUCIÓN BENEFICIARIA</t>
  </si>
  <si>
    <r>
      <t xml:space="preserve">4.- El </t>
    </r>
    <r>
      <rPr>
        <b/>
        <sz val="10.5"/>
        <rFont val="Calibri"/>
        <family val="2"/>
        <scheme val="minor"/>
      </rPr>
      <t>Aporte No Pecuniario</t>
    </r>
    <r>
      <rPr>
        <sz val="10.5"/>
        <rFont val="Calibri"/>
        <family val="2"/>
        <scheme val="minor"/>
      </rPr>
      <t xml:space="preserve"> debe ser, al menos, el equivalente al porcentaje no financiado por aportes pecuniarios, necesarios para cumplir con el mínimo del 50% de cofinanciamiento del monto total de </t>
    </r>
    <r>
      <rPr>
        <b/>
        <sz val="10.5"/>
        <rFont val="Calibri"/>
        <family val="2"/>
        <scheme val="minor"/>
      </rPr>
      <t>A. Equipamiento</t>
    </r>
    <r>
      <rPr>
        <sz val="10.5"/>
        <rFont val="Calibri"/>
        <family val="2"/>
        <scheme val="minor"/>
      </rPr>
      <t>.</t>
    </r>
  </si>
  <si>
    <t>2.- INGRESE APORTE PECUNIARIO INSTITUCIONAL</t>
  </si>
  <si>
    <r>
      <rPr>
        <b/>
        <sz val="11"/>
        <color indexed="8"/>
        <rFont val="Calibri"/>
        <family val="2"/>
        <scheme val="minor"/>
      </rPr>
      <t>2.-</t>
    </r>
    <r>
      <rPr>
        <sz val="11"/>
        <color indexed="8"/>
        <rFont val="Calibri"/>
        <family val="2"/>
        <scheme val="minor"/>
      </rPr>
      <t xml:space="preserve"> Se debe ingresar, en primer lugar, en la Hoja </t>
    </r>
    <r>
      <rPr>
        <b/>
        <sz val="11"/>
        <color indexed="8"/>
        <rFont val="Calibri"/>
        <family val="2"/>
        <scheme val="minor"/>
      </rPr>
      <t>I.- EQUIPAMIENTO</t>
    </r>
    <r>
      <rPr>
        <sz val="11"/>
        <color indexed="8"/>
        <rFont val="Calibri"/>
        <family val="2"/>
        <scheme val="minor"/>
      </rPr>
      <t xml:space="preserve"> el monto de </t>
    </r>
    <r>
      <rPr>
        <b/>
        <sz val="11"/>
        <color indexed="8"/>
        <rFont val="Calibri"/>
        <family val="2"/>
        <scheme val="minor"/>
      </rPr>
      <t xml:space="preserve">A.1 Equipo Principal o Plataforma </t>
    </r>
    <r>
      <rPr>
        <sz val="11"/>
        <color indexed="8"/>
        <rFont val="Calibri"/>
        <family val="2"/>
        <scheme val="minor"/>
      </rPr>
      <t>y/o</t>
    </r>
    <r>
      <rPr>
        <b/>
        <sz val="11"/>
        <color indexed="8"/>
        <rFont val="Calibri"/>
        <family val="2"/>
        <scheme val="minor"/>
      </rPr>
      <t xml:space="preserve"> A.2 Accesorio(s)</t>
    </r>
    <r>
      <rPr>
        <sz val="11"/>
        <color indexed="8"/>
        <rFont val="Calibri"/>
        <family val="2"/>
        <scheme val="minor"/>
      </rPr>
      <t xml:space="preserve">, si corresponde. La suma de estos montos no puede ser menor a </t>
    </r>
    <r>
      <rPr>
        <b/>
        <sz val="11"/>
        <color indexed="8"/>
        <rFont val="Calibri"/>
        <family val="2"/>
        <scheme val="minor"/>
      </rPr>
      <t>$50.000.000 (cincuenta millones de pesos)</t>
    </r>
    <r>
      <rPr>
        <sz val="11"/>
        <color indexed="8"/>
        <rFont val="Calibri"/>
        <family val="2"/>
        <scheme val="minor"/>
      </rPr>
      <t>.-</t>
    </r>
  </si>
  <si>
    <r>
      <t xml:space="preserve">1.- Si en </t>
    </r>
    <r>
      <rPr>
        <b/>
        <sz val="10.5"/>
        <rFont val="Calibri"/>
        <family val="2"/>
        <scheme val="minor"/>
      </rPr>
      <t>A. Equipamiento</t>
    </r>
    <r>
      <rPr>
        <sz val="10.5"/>
        <rFont val="Calibri"/>
        <family val="2"/>
        <scheme val="minor"/>
      </rPr>
      <t xml:space="preserve"> solicitó a FONDEQUIP el máximo de recursos que puede aportar por proyecto por </t>
    </r>
    <r>
      <rPr>
        <b/>
        <sz val="10.5"/>
        <rFont val="Calibri"/>
        <family val="2"/>
        <scheme val="minor"/>
      </rPr>
      <t>$400.000.000</t>
    </r>
    <r>
      <rPr>
        <sz val="10.5"/>
        <rFont val="Calibri"/>
        <family val="2"/>
        <scheme val="minor"/>
      </rPr>
      <t xml:space="preserve">, no puede solicitar financiamiento para los Sub-ítems de </t>
    </r>
    <r>
      <rPr>
        <b/>
        <sz val="10.5"/>
        <rFont val="Calibri"/>
        <family val="2"/>
        <scheme val="minor"/>
      </rPr>
      <t>B. Traslados e Instalación.</t>
    </r>
  </si>
  <si>
    <t>Montos aportados por la(s) INSTITUCIÓN(ES)</t>
  </si>
  <si>
    <r>
      <rPr>
        <b/>
        <sz val="11"/>
        <color indexed="8"/>
        <rFont val="Calibri"/>
        <family val="2"/>
        <scheme val="minor"/>
      </rPr>
      <t>7.-</t>
    </r>
    <r>
      <rPr>
        <sz val="11"/>
        <color indexed="8"/>
        <rFont val="Calibri"/>
        <family val="2"/>
        <scheme val="minor"/>
      </rPr>
      <t xml:space="preserve"> El </t>
    </r>
    <r>
      <rPr>
        <b/>
        <sz val="11"/>
        <color indexed="8"/>
        <rFont val="Calibri"/>
        <family val="2"/>
        <scheme val="minor"/>
      </rPr>
      <t>Monto total solicitado a FONDEQUIP</t>
    </r>
    <r>
      <rPr>
        <sz val="11"/>
        <color indexed="8"/>
        <rFont val="Calibri"/>
        <family val="2"/>
        <scheme val="minor"/>
      </rPr>
      <t xml:space="preserve"> no puede ser mayor a</t>
    </r>
    <r>
      <rPr>
        <b/>
        <sz val="11"/>
        <color indexed="8"/>
        <rFont val="Calibri"/>
        <family val="2"/>
        <scheme val="minor"/>
      </rPr>
      <t xml:space="preserve"> $400.000.000 (cuatrocientos millones de pesos)</t>
    </r>
    <r>
      <rPr>
        <sz val="11"/>
        <color indexed="8"/>
        <rFont val="Calibri"/>
        <family val="2"/>
        <scheme val="minor"/>
      </rPr>
      <t xml:space="preserve">.- </t>
    </r>
  </si>
  <si>
    <t>Montos Aportados por la(s) Institución(es)</t>
  </si>
  <si>
    <r>
      <t xml:space="preserve">2.- El </t>
    </r>
    <r>
      <rPr>
        <b/>
        <sz val="10.5"/>
        <rFont val="Calibri"/>
        <family val="2"/>
        <scheme val="minor"/>
      </rPr>
      <t>Sub-ítem Mantención, Garantías y Seguros</t>
    </r>
    <r>
      <rPr>
        <sz val="10.5"/>
        <rFont val="Calibri"/>
        <family val="2"/>
        <scheme val="minor"/>
      </rPr>
      <t xml:space="preserve"> debe contemplar financiamiento, ya sea por FONDEQUIP y/o por la(s) Institución(es) Beneficiaria y Asociada(s), si corresponde (Pecuniario y/o No Pecuniario).</t>
    </r>
  </si>
  <si>
    <t>MÁXIMO A FINANCIAR B. TRASLADOS E INSTALACIÓN</t>
  </si>
  <si>
    <t xml:space="preserve"> Cuando los Montos de los aportes, tanto de FONDEQUIP como de la(s) Institución(es), cumplan con las reglas de financiamiento y co-financiamiento establecidas por bases, las celdas de VERIFICACIÓN DE APORTES estarán en VERDE. No deben existir alertas en ROJO.</t>
  </si>
  <si>
    <t xml:space="preserve">1.  Indicar el Tipo de Cambio utilizado cuando se trate de "Otra Moneda". </t>
  </si>
  <si>
    <t>DETALLE</t>
  </si>
  <si>
    <t>USO INTERNO DEIA</t>
  </si>
  <si>
    <t>Total $</t>
  </si>
  <si>
    <t>A.1. Equipo Principal</t>
  </si>
  <si>
    <t>A.1. Plataforma - Equipo 1</t>
  </si>
  <si>
    <t>A.1. Plataforma - Equipo 2</t>
  </si>
  <si>
    <t>A.1. Plataforma - Equipo 3</t>
  </si>
  <si>
    <t>A.1. Plataforma - Equipo 4</t>
  </si>
  <si>
    <t>A.1. Plataforma - Equipo 5</t>
  </si>
  <si>
    <t>COTIZACIÓN PRESENTADA PARA EQUIPO PRINCIPAL</t>
  </si>
  <si>
    <t>COTIZACIÓN PRESENTADA PARA PLATAFORMA DE EQUIPOS</t>
  </si>
  <si>
    <r>
      <rPr>
        <b/>
        <sz val="11"/>
        <color indexed="8"/>
        <rFont val="Calibri"/>
        <family val="2"/>
        <scheme val="minor"/>
      </rPr>
      <t>4.-</t>
    </r>
    <r>
      <rPr>
        <sz val="11"/>
        <color indexed="8"/>
        <rFont val="Calibri"/>
        <family val="2"/>
        <scheme val="minor"/>
      </rPr>
      <t xml:space="preserve"> El </t>
    </r>
    <r>
      <rPr>
        <b/>
        <sz val="11"/>
        <color indexed="8"/>
        <rFont val="Calibri"/>
        <family val="2"/>
        <scheme val="minor"/>
      </rPr>
      <t>Aporte No Pecuniario total</t>
    </r>
    <r>
      <rPr>
        <sz val="11"/>
        <color indexed="8"/>
        <rFont val="Calibri"/>
        <family val="2"/>
        <scheme val="minor"/>
      </rPr>
      <t xml:space="preserve"> </t>
    </r>
    <r>
      <rPr>
        <b/>
        <sz val="11"/>
        <color indexed="8"/>
        <rFont val="Calibri"/>
        <family val="2"/>
        <scheme val="minor"/>
      </rPr>
      <t>de la(s) Institución(es)</t>
    </r>
    <r>
      <rPr>
        <sz val="11"/>
        <color indexed="8"/>
        <rFont val="Calibri"/>
        <family val="2"/>
        <scheme val="minor"/>
      </rPr>
      <t xml:space="preserve"> que conforma(n) la propuesta debe ser, al menos, el equivalente al porcentaje no financiado por aportes pecuniarios necesarios para lograr, al menos, el 50% de cofinanciamiento del monto de </t>
    </r>
    <r>
      <rPr>
        <b/>
        <sz val="11"/>
        <color indexed="8"/>
        <rFont val="Calibri"/>
        <family val="2"/>
        <scheme val="minor"/>
      </rPr>
      <t>A. Equipamiento</t>
    </r>
    <r>
      <rPr>
        <sz val="11"/>
        <color indexed="8"/>
        <rFont val="Calibri"/>
        <family val="2"/>
        <scheme val="minor"/>
      </rPr>
      <t xml:space="preserve"> y se debe considerar en </t>
    </r>
    <r>
      <rPr>
        <b/>
        <sz val="11"/>
        <color indexed="8"/>
        <rFont val="Calibri"/>
        <family val="2"/>
        <scheme val="minor"/>
      </rPr>
      <t>B.- Traslados e Instalación y/o en C.- Operación</t>
    </r>
    <r>
      <rPr>
        <sz val="11"/>
        <color indexed="8"/>
        <rFont val="Calibri"/>
        <family val="2"/>
        <scheme val="minor"/>
      </rPr>
      <t>.-</t>
    </r>
  </si>
  <si>
    <r>
      <rPr>
        <b/>
        <u/>
        <sz val="11"/>
        <color theme="0"/>
        <rFont val="Calibri"/>
        <family val="2"/>
        <scheme val="minor"/>
      </rPr>
      <t>IMPORTANTE</t>
    </r>
    <r>
      <rPr>
        <b/>
        <sz val="11"/>
        <color theme="0"/>
        <rFont val="Calibri"/>
        <family val="2"/>
        <scheme val="minor"/>
      </rPr>
      <t>: 
Recuerde que el(la) postulante es el(la) responsable del correcto ingreso de los montos en las celdas correspondientes y de la completitud del Formulario, las celdas de verificación y/o validación son solo de ayuda. No debe alterar el formato ni las fórmulas (desbloquear, mover celdas, insertar filas, eliminar columnas, etc.).</t>
    </r>
  </si>
  <si>
    <t>3. INGRESE LOS MONTOS SOLICITADOS A FONDEQUIP PARA EL SUB-ÍTEM B. TRASLADOS E INSTALACIÓN EN LAS CELDAS CORRESPONDIENTES. 
    LOS APORTES INSTITUCIONALES ESTÁN VINCULADOS CON LA HOJA "I.- EQUIPAMIENTO" Y "DETALLE APORTES".-</t>
  </si>
  <si>
    <r>
      <rPr>
        <b/>
        <u/>
        <sz val="11"/>
        <color theme="1"/>
        <rFont val="Calibri"/>
        <family val="2"/>
        <scheme val="minor"/>
      </rPr>
      <t>Detalle Aportes FONDEQUIP</t>
    </r>
    <r>
      <rPr>
        <sz val="11"/>
        <color theme="1"/>
        <rFont val="Calibri"/>
        <family val="2"/>
        <scheme val="minor"/>
      </rPr>
      <t xml:space="preserve">: 
</t>
    </r>
    <r>
      <rPr>
        <sz val="10.5"/>
        <color theme="1"/>
        <rFont val="Calibri"/>
        <family val="2"/>
        <scheme val="minor"/>
      </rPr>
      <t xml:space="preserve">
</t>
    </r>
  </si>
  <si>
    <r>
      <rPr>
        <b/>
        <u/>
        <sz val="11"/>
        <color theme="1"/>
        <rFont val="Calibri"/>
        <family val="2"/>
        <scheme val="minor"/>
      </rPr>
      <t>Detalle Aportes Pecuniarios</t>
    </r>
    <r>
      <rPr>
        <sz val="10.5"/>
        <color theme="1"/>
        <rFont val="Calibri"/>
        <family val="2"/>
        <scheme val="minor"/>
      </rPr>
      <t xml:space="preserve">:
</t>
    </r>
    <r>
      <rPr>
        <sz val="10.5"/>
        <color theme="1"/>
        <rFont val="Calibri"/>
        <family val="2"/>
        <scheme val="minor"/>
      </rPr>
      <t xml:space="preserve">
</t>
    </r>
  </si>
  <si>
    <r>
      <rPr>
        <b/>
        <u/>
        <sz val="11"/>
        <color theme="1"/>
        <rFont val="Calibri"/>
        <family val="2"/>
        <scheme val="minor"/>
      </rPr>
      <t>Detalle Aportes No Pecuniarios</t>
    </r>
    <r>
      <rPr>
        <sz val="10.5"/>
        <color theme="1"/>
        <rFont val="Calibri"/>
        <family val="2"/>
        <scheme val="minor"/>
      </rPr>
      <t xml:space="preserve">:
</t>
    </r>
  </si>
  <si>
    <r>
      <rPr>
        <b/>
        <sz val="11"/>
        <rFont val="Calibri"/>
        <family val="2"/>
        <scheme val="minor"/>
      </rPr>
      <t>1.-</t>
    </r>
    <r>
      <rPr>
        <sz val="11"/>
        <rFont val="Calibri"/>
        <family val="2"/>
        <scheme val="minor"/>
      </rPr>
      <t xml:space="preserve"> Solo ingresar valores en las celdas correspondientes a los montos de cada Sub-ítem.                        Todos los montos deben ser ingresados completos y en Pesos Chilenos (por ejemplo: $1.000.000 en lugar de M$1.000).-</t>
    </r>
  </si>
  <si>
    <t>Una vez ingresado el monto del Equipamiento, ingrese el Aporte Pecunairo Institucional, el cual no puede ser menor al 10% del monto de A. Equipamiento y puede ser comprometidos en los siguientes sub-ítems:
A.1 Equipo Principal o Plataforma
A.2 Accesorio(s)
B.1. Traslados, Seguros de Traslado, Desaduanaje e IVA de Equipo
B.3. Instalación y Puesta en Marcha de Equipo
B.4. Mantención, Garantías y Seguros de Equipo
C.1. Capacitaciones</t>
  </si>
  <si>
    <t>APORTE PECUNIARIO 10%</t>
  </si>
  <si>
    <t>APORTE PECUNIARIO (10%)</t>
  </si>
  <si>
    <r>
      <rPr>
        <b/>
        <sz val="11"/>
        <rFont val="Calibri"/>
        <family val="2"/>
        <scheme val="minor"/>
      </rPr>
      <t>5.-</t>
    </r>
    <r>
      <rPr>
        <sz val="11"/>
        <rFont val="Calibri"/>
        <family val="2"/>
        <scheme val="minor"/>
      </rPr>
      <t xml:space="preserve"> En la Hoja </t>
    </r>
    <r>
      <rPr>
        <b/>
        <sz val="11"/>
        <rFont val="Calibri"/>
        <family val="2"/>
        <scheme val="minor"/>
      </rPr>
      <t>DETALLE APORTES</t>
    </r>
    <r>
      <rPr>
        <sz val="11"/>
        <rFont val="Calibri"/>
        <family val="2"/>
        <scheme val="minor"/>
      </rPr>
      <t xml:space="preserve"> </t>
    </r>
    <r>
      <rPr>
        <b/>
        <sz val="11"/>
        <rFont val="Calibri"/>
        <family val="2"/>
        <scheme val="minor"/>
      </rPr>
      <t>ingresar los aportes de las Instituciones</t>
    </r>
    <r>
      <rPr>
        <sz val="11"/>
        <rFont val="Calibri"/>
        <family val="2"/>
        <scheme val="minor"/>
      </rPr>
      <t xml:space="preserve"> Beneficiaria y Asociada(s), cuando corresponda, los cuales están vinculados con la Hoja</t>
    </r>
    <r>
      <rPr>
        <b/>
        <sz val="11"/>
        <rFont val="Calibri"/>
        <family val="2"/>
        <scheme val="minor"/>
      </rPr>
      <t xml:space="preserve"> I.- EQUIPAMIENTO </t>
    </r>
    <r>
      <rPr>
        <sz val="11"/>
        <rFont val="Calibri"/>
        <family val="2"/>
        <scheme val="minor"/>
      </rPr>
      <t>y</t>
    </r>
    <r>
      <rPr>
        <b/>
        <sz val="11"/>
        <rFont val="Calibri"/>
        <family val="2"/>
        <scheme val="minor"/>
      </rPr>
      <t xml:space="preserve"> </t>
    </r>
    <r>
      <rPr>
        <sz val="11"/>
        <rFont val="Calibri"/>
        <family val="2"/>
        <scheme val="minor"/>
      </rPr>
      <t>Hoja</t>
    </r>
    <r>
      <rPr>
        <b/>
        <sz val="11"/>
        <rFont val="Calibri"/>
        <family val="2"/>
        <scheme val="minor"/>
      </rPr>
      <t xml:space="preserve"> II.- TRASLADOS, INST. OPERACIÓN</t>
    </r>
    <r>
      <rPr>
        <sz val="11"/>
        <rFont val="Calibri"/>
        <family val="2"/>
        <scheme val="minor"/>
      </rPr>
      <t xml:space="preserve">.- </t>
    </r>
    <r>
      <rPr>
        <i/>
        <sz val="11"/>
        <rFont val="Calibri"/>
        <family val="2"/>
        <scheme val="minor"/>
      </rPr>
      <t>Si modifica los montos en forma manual de los ítems comprometidos en A.1 Equipo Principal o Plataforma y/o A.2 Accesorio(s) y/o B.1. Traslados, Seguros de Traslado, Desaduanaje e IVA de Equipo y/o B.3. Instalación y Puesta en Marcha de Equipo y/o B.4. Mantención, Garantías y Seguros de Equipo y/o C.1. Capacitaciones, verificar que éstos coincidan con los ingresados en la Hoja I.- EQUIPAMIENTO.-</t>
    </r>
  </si>
  <si>
    <r>
      <t xml:space="preserve">La suma de ambos Sub-ítems: A.1. Equipo Principal o Plataforma + A.2. Accesorio(s), debe ser igual o mayor a </t>
    </r>
    <r>
      <rPr>
        <b/>
        <sz val="11"/>
        <color indexed="8"/>
        <rFont val="Calibri"/>
        <family val="2"/>
        <scheme val="minor"/>
      </rPr>
      <t>$50.000.000</t>
    </r>
    <r>
      <rPr>
        <sz val="11"/>
        <color indexed="8"/>
        <rFont val="Calibri"/>
        <family val="2"/>
        <scheme val="minor"/>
      </rPr>
      <t xml:space="preserve"> (cincuenta millones de pesos).</t>
    </r>
  </si>
  <si>
    <r>
      <t xml:space="preserve">La suma de los </t>
    </r>
    <r>
      <rPr>
        <b/>
        <sz val="11"/>
        <color theme="1"/>
        <rFont val="Calibri"/>
        <family val="2"/>
        <scheme val="minor"/>
      </rPr>
      <t>Aportes Pecuniarios</t>
    </r>
    <r>
      <rPr>
        <sz val="11"/>
        <color theme="1"/>
        <rFont val="Calibri"/>
        <family val="2"/>
        <scheme val="minor"/>
      </rPr>
      <t xml:space="preserve"> comprometidos en A.1 Equipo Principal o Plataforma y/o A.2 Accesorio(s) y/o B.1. Traslados, Seguros de Traslado, Desaduanaje e IVA de Equipo y/o B.3. Instalación y Puesta en Marcha de Equipo y/o B.4. Mantención, Garantías y Seguros de Equipo y/o C.1. Capacitaciones, </t>
    </r>
    <r>
      <rPr>
        <b/>
        <sz val="11"/>
        <color theme="1"/>
        <rFont val="Calibri"/>
        <family val="2"/>
        <scheme val="minor"/>
      </rPr>
      <t xml:space="preserve">no puede ser menor al </t>
    </r>
    <r>
      <rPr>
        <b/>
        <sz val="11"/>
        <color indexed="8"/>
        <rFont val="Calibri"/>
        <family val="2"/>
        <scheme val="minor"/>
      </rPr>
      <t>10% del Monto Total de A.- Equipamiento (Equipo Principal o Plataforma + Accesorio(s)).</t>
    </r>
    <r>
      <rPr>
        <sz val="11"/>
        <color indexed="8"/>
        <rFont val="Calibri"/>
        <family val="2"/>
        <scheme val="minor"/>
      </rPr>
      <t xml:space="preserve">
FONDEQUIP financia hasta</t>
    </r>
    <r>
      <rPr>
        <b/>
        <sz val="11"/>
        <color indexed="8"/>
        <rFont val="Calibri"/>
        <family val="2"/>
        <scheme val="minor"/>
      </rPr>
      <t xml:space="preserve"> $400.000.000</t>
    </r>
    <r>
      <rPr>
        <sz val="11"/>
        <color indexed="8"/>
        <rFont val="Calibri"/>
        <family val="2"/>
        <scheme val="minor"/>
      </rPr>
      <t xml:space="preserve"> (cuatrocientos millones de pesos), si existe diferencia por un mayor costo del equipamiento, ésta debe ser asumida por la(s) Institución(es).</t>
    </r>
  </si>
  <si>
    <t>JUSTIFICACIÓN DEL EQUIPAMIENTO POSTULADO</t>
  </si>
  <si>
    <r>
      <t xml:space="preserve">Justifique la elección de la cotización respecto a otros proveedores y a tecnologías similares disponibles en el Mercado:
</t>
    </r>
    <r>
      <rPr>
        <sz val="11"/>
        <color rgb="FF000000"/>
        <rFont val="Calibri"/>
        <family val="2"/>
        <scheme val="minor"/>
      </rPr>
      <t>ECRIBA AQUI</t>
    </r>
    <r>
      <rPr>
        <b/>
        <u/>
        <sz val="11"/>
        <color rgb="FF000000"/>
        <rFont val="Calibri"/>
        <family val="2"/>
        <scheme val="minor"/>
      </rPr>
      <t xml:space="preserve">
</t>
    </r>
  </si>
  <si>
    <r>
      <rPr>
        <b/>
        <sz val="11"/>
        <color indexed="8"/>
        <rFont val="Calibri"/>
        <family val="2"/>
        <scheme val="minor"/>
      </rPr>
      <t xml:space="preserve">3.- </t>
    </r>
    <r>
      <rPr>
        <sz val="11"/>
        <color indexed="8"/>
        <rFont val="Calibri"/>
        <family val="2"/>
        <scheme val="minor"/>
      </rPr>
      <t xml:space="preserve">Ingresar el </t>
    </r>
    <r>
      <rPr>
        <b/>
        <sz val="11"/>
        <color indexed="8"/>
        <rFont val="Calibri"/>
        <family val="2"/>
        <scheme val="minor"/>
      </rPr>
      <t>Aporte Pecuniario total de la(s) Institución(es)</t>
    </r>
    <r>
      <rPr>
        <sz val="11"/>
        <color indexed="8"/>
        <rFont val="Calibri"/>
        <family val="2"/>
        <scheme val="minor"/>
      </rPr>
      <t xml:space="preserve"> que conforma(n) la propuesta (Beneficiara y Asociada(s), si corresponde). Éste debe ser equivalente, al menos, al 10% del monto de </t>
    </r>
    <r>
      <rPr>
        <b/>
        <sz val="11"/>
        <color indexed="8"/>
        <rFont val="Calibri"/>
        <family val="2"/>
        <scheme val="minor"/>
      </rPr>
      <t xml:space="preserve">A. Equipamiento </t>
    </r>
    <r>
      <rPr>
        <sz val="11"/>
        <color rgb="FF000000"/>
        <rFont val="Calibri"/>
        <family val="2"/>
        <scheme val="minor"/>
      </rPr>
      <t xml:space="preserve">y puede ser </t>
    </r>
    <r>
      <rPr>
        <b/>
        <sz val="11"/>
        <color indexed="8"/>
        <rFont val="Calibri"/>
        <family val="2"/>
        <scheme val="minor"/>
      </rPr>
      <t xml:space="preserve">comprometido </t>
    </r>
    <r>
      <rPr>
        <sz val="11"/>
        <color rgb="FF000000"/>
        <rFont val="Calibri"/>
        <family val="2"/>
        <scheme val="minor"/>
      </rPr>
      <t>en los sub-ítems</t>
    </r>
    <r>
      <rPr>
        <b/>
        <sz val="11"/>
        <color indexed="8"/>
        <rFont val="Calibri"/>
        <family val="2"/>
        <scheme val="minor"/>
      </rPr>
      <t xml:space="preserve">: </t>
    </r>
    <r>
      <rPr>
        <b/>
        <sz val="11"/>
        <color rgb="FF000000"/>
        <rFont val="Calibri"/>
        <family val="2"/>
        <scheme val="minor"/>
      </rPr>
      <t>A.1.</t>
    </r>
    <r>
      <rPr>
        <sz val="11"/>
        <color rgb="FF000000"/>
        <rFont val="Calibri"/>
        <family val="2"/>
        <scheme val="minor"/>
      </rPr>
      <t xml:space="preserve"> Equipo Principal o Plataforma y/o A.2 Accesorio(s) y/o </t>
    </r>
    <r>
      <rPr>
        <b/>
        <sz val="11"/>
        <color rgb="FF000000"/>
        <rFont val="Calibri"/>
        <family val="2"/>
        <scheme val="minor"/>
      </rPr>
      <t>B.1</t>
    </r>
    <r>
      <rPr>
        <sz val="11"/>
        <color rgb="FF000000"/>
        <rFont val="Calibri"/>
        <family val="2"/>
        <scheme val="minor"/>
      </rPr>
      <t xml:space="preserve">. Traslados, Seguros de Traslado, Desaduanaje e IVA de Equipo y/o </t>
    </r>
    <r>
      <rPr>
        <b/>
        <sz val="11"/>
        <color rgb="FF000000"/>
        <rFont val="Calibri"/>
        <family val="2"/>
        <scheme val="minor"/>
      </rPr>
      <t>B.3</t>
    </r>
    <r>
      <rPr>
        <sz val="11"/>
        <color rgb="FF000000"/>
        <rFont val="Calibri"/>
        <family val="2"/>
        <scheme val="minor"/>
      </rPr>
      <t xml:space="preserve">. Instalación y Puesta en Marcha de Equipo y/o </t>
    </r>
    <r>
      <rPr>
        <b/>
        <sz val="11"/>
        <color rgb="FF000000"/>
        <rFont val="Calibri"/>
        <family val="2"/>
        <scheme val="minor"/>
      </rPr>
      <t>B.4</t>
    </r>
    <r>
      <rPr>
        <sz val="11"/>
        <color rgb="FF000000"/>
        <rFont val="Calibri"/>
        <family val="2"/>
        <scheme val="minor"/>
      </rPr>
      <t xml:space="preserve">. Mantención, Garantías y Seguros de Equipo y/o </t>
    </r>
    <r>
      <rPr>
        <b/>
        <sz val="11"/>
        <color rgb="FF000000"/>
        <rFont val="Calibri"/>
        <family val="2"/>
        <scheme val="minor"/>
      </rPr>
      <t>C.1</t>
    </r>
    <r>
      <rPr>
        <sz val="11"/>
        <color rgb="FF000000"/>
        <rFont val="Calibri"/>
        <family val="2"/>
        <scheme val="minor"/>
      </rPr>
      <t>. Capacitaciones.-</t>
    </r>
  </si>
  <si>
    <r>
      <rPr>
        <b/>
        <sz val="11"/>
        <rFont val="Calibri"/>
        <family val="2"/>
        <scheme val="minor"/>
      </rPr>
      <t>8</t>
    </r>
    <r>
      <rPr>
        <sz val="11"/>
        <rFont val="Calibri"/>
        <family val="2"/>
        <scheme val="minor"/>
      </rPr>
      <t xml:space="preserve">.- En la Hoja </t>
    </r>
    <r>
      <rPr>
        <b/>
        <sz val="11"/>
        <rFont val="Calibri"/>
        <family val="2"/>
        <scheme val="minor"/>
      </rPr>
      <t>DETALLE PRESUPUESTO</t>
    </r>
    <r>
      <rPr>
        <sz val="11"/>
        <rFont val="Calibri"/>
        <family val="2"/>
        <scheme val="minor"/>
      </rPr>
      <t xml:space="preserve"> se deben desglosar los montos y explicar brevemente cada Sub-ítem del Presupuesto correspondiente a los aportes FONDEQUIP, Pecuniarios y No Pecuniarios, lo cual debe ser consecuente con la propuesta.</t>
    </r>
  </si>
  <si>
    <r>
      <rPr>
        <b/>
        <sz val="11"/>
        <color indexed="8"/>
        <rFont val="Calibri"/>
        <family val="2"/>
        <scheme val="minor"/>
      </rPr>
      <t>6.-</t>
    </r>
    <r>
      <rPr>
        <sz val="11"/>
        <color indexed="8"/>
        <rFont val="Calibri"/>
        <family val="2"/>
        <scheme val="minor"/>
      </rPr>
      <t xml:space="preserve"> El Sub-ítem </t>
    </r>
    <r>
      <rPr>
        <b/>
        <sz val="11"/>
        <color indexed="8"/>
        <rFont val="Calibri"/>
        <family val="2"/>
        <scheme val="minor"/>
      </rPr>
      <t>B.4.- Mantención, Garantías y Seguros</t>
    </r>
    <r>
      <rPr>
        <sz val="11"/>
        <color indexed="8"/>
        <rFont val="Calibri"/>
        <family val="2"/>
        <scheme val="minor"/>
      </rPr>
      <t xml:space="preserve"> debe contemplar financiamiento de forma </t>
    </r>
    <r>
      <rPr>
        <b/>
        <sz val="11"/>
        <color indexed="8"/>
        <rFont val="Calibri"/>
        <family val="2"/>
        <scheme val="minor"/>
      </rPr>
      <t>obligatoria</t>
    </r>
    <r>
      <rPr>
        <sz val="11"/>
        <color indexed="8"/>
        <rFont val="Calibri"/>
        <family val="2"/>
        <scheme val="minor"/>
      </rPr>
      <t>, ya sea, solicitado a FONDEQUIP o con Aportes Pecuniarios y/o No Pecuniarios de la(s) Institución(es).-</t>
    </r>
  </si>
  <si>
    <t>Pesos $</t>
  </si>
  <si>
    <t>B. TRASLADOS e INSTALACION</t>
  </si>
  <si>
    <t>C. OPERACIÓN</t>
  </si>
  <si>
    <r>
      <t>1.- Se debe completar la Hoja COTIZACIONES con los</t>
    </r>
    <r>
      <rPr>
        <b/>
        <sz val="11"/>
        <rFont val="Calibri"/>
        <family val="2"/>
        <scheme val="minor"/>
      </rPr>
      <t xml:space="preserve"> valores</t>
    </r>
    <r>
      <rPr>
        <sz val="11"/>
        <rFont val="Calibri"/>
        <family val="2"/>
        <scheme val="minor"/>
      </rPr>
      <t xml:space="preserve"> del </t>
    </r>
    <r>
      <rPr>
        <b/>
        <sz val="11"/>
        <rFont val="Calibri"/>
        <family val="2"/>
        <scheme val="minor"/>
      </rPr>
      <t>Equipo, Plataforma y/o Accesorios</t>
    </r>
    <r>
      <rPr>
        <sz val="11"/>
        <rFont val="Calibri"/>
        <family val="2"/>
        <scheme val="minor"/>
      </rPr>
      <t xml:space="preserve">, con o sin IVA, de acuerdo a la(s) cotización(es) presentada(s) en la postulación, siguiendo las instrucciones indicadas.-
2.- Se puede usar la sección COTIZACIÓN PRESENTADA PARA EQUIPO PRINCIPAL o COTIZACIÓN PRESENTADA PARA PLATAFORMA DE EQUIPOS, dependiendo de la configuración postulada.-
3.- En el caso de Equipos que presenten más de una cotización por cada uno, se deben sumar los valores individuales en la celda correspondiente.-
4.- En el caso de </t>
    </r>
    <r>
      <rPr>
        <b/>
        <sz val="11"/>
        <rFont val="Calibri"/>
        <family val="2"/>
        <scheme val="minor"/>
      </rPr>
      <t>Plataformas</t>
    </r>
    <r>
      <rPr>
        <sz val="11"/>
        <rFont val="Calibri"/>
        <family val="2"/>
        <scheme val="minor"/>
      </rPr>
      <t xml:space="preserve">, se debe ingresar cada valor en una celda distinta, los cuales se suman para el valor final de ésta.-
5.- Las Cotizaciones deben corresponder a la </t>
    </r>
    <r>
      <rPr>
        <b/>
        <sz val="11"/>
        <rFont val="Calibri"/>
        <family val="2"/>
        <scheme val="minor"/>
      </rPr>
      <t>misma configuración del equipamiento postulado</t>
    </r>
    <r>
      <rPr>
        <sz val="11"/>
        <rFont val="Calibri"/>
        <family val="2"/>
        <scheme val="minor"/>
      </rPr>
      <t>.-
6.- Ingresar el monto, indicado en la(s) cotización(es) respectiva(s), correspondiente a los otros ítems (B. TRASLADOS e INSTALACION y C.1. CAPACITACIONES), incluyendo el IVA en cada uno cuando corresponda.- 
7.-</t>
    </r>
    <r>
      <rPr>
        <b/>
        <sz val="11"/>
        <rFont val="Calibri"/>
        <family val="2"/>
        <scheme val="minor"/>
      </rPr>
      <t xml:space="preserve"> </t>
    </r>
    <r>
      <rPr>
        <sz val="11"/>
        <rFont val="Calibri"/>
        <family val="2"/>
        <scheme val="minor"/>
      </rPr>
      <t xml:space="preserve">Usar los </t>
    </r>
    <r>
      <rPr>
        <b/>
        <sz val="11"/>
        <rFont val="Calibri"/>
        <family val="2"/>
        <scheme val="minor"/>
      </rPr>
      <t>valores establecidos como tipo de cambio</t>
    </r>
    <r>
      <rPr>
        <sz val="11"/>
        <rFont val="Calibri"/>
        <family val="2"/>
        <scheme val="minor"/>
      </rPr>
      <t>.-</t>
    </r>
  </si>
  <si>
    <t xml:space="preserve">1.- Completar solamente las celdas en color CELESTE.
2.- Ingresar el monto del Equipo, Pataforma y Accesorio(s) indicado en la(s) cotización(es) respectiva(s), pudiendo considerar o no el IVA.- 
3.- Puede utilizar la sección COTIZACIÓN PRESENTADA PARA EQUIPO PRINCIPAL o COTIZACIÓN PRESENTADA PARA PLATAFORMA DE EQUIPOS.-
4.- La(s) cotización(es) señalada(s) para justificar el monto solicitado en A. Equipamiento, debe(n) ser la(s) misma(s) adjuntada(s) en la Plataforma de Postulación (Etapa FORMULACIÓN / Cotizaciones) y corresponder a la misma configuración del equipamiento postulado.-
5.- Ingresar el monto, indicado en la(s) cotización(es) respectiva(s), correspondiente a los otros ítems (B. TRASLADOS e INSTALACION y C.1. CAPACITACIONES), incluyendo el IVA en cada uno, cuando corresponda.- 
6.- Justifique la elección de la cotización respecto a otros proveedores y a tecnologías similares disponibles en el Mercado.-
</t>
  </si>
  <si>
    <t>Costo financiero de la póliza de seguro del equipamiento adquirido, la que debe tener una vigencia mínima de, al menos, un año posterior al término de la primera etapa de ejecución del proyecto, según convenio. Se recomienda la incorporación del equipo en la Póliza de Seguro institucional.</t>
  </si>
  <si>
    <t>Nombre Gasto Utilizado</t>
  </si>
  <si>
    <t>Descripción del gasto</t>
  </si>
  <si>
    <t>Prima estimada en UF (A)</t>
  </si>
  <si>
    <t>Valor UF (B)</t>
  </si>
  <si>
    <t>% correspondiente al Equipo (C)</t>
  </si>
  <si>
    <t>Costo asociado al Equipo en $ (D=AxBxC)</t>
  </si>
  <si>
    <t>N° Meses Primera Etapa (E)</t>
  </si>
  <si>
    <t>N° Meses Segunda Etapa (F)</t>
  </si>
  <si>
    <t>Total N° Meses (G=E+F)</t>
  </si>
  <si>
    <t>Total aporte (DxG)</t>
  </si>
  <si>
    <t>Total Proyectado 1era etapa</t>
  </si>
  <si>
    <t>Total Proyectado 2da etapa</t>
  </si>
  <si>
    <t xml:space="preserve">Seguro institucional </t>
  </si>
  <si>
    <t xml:space="preserve">Monto asignado al equipo del seguro Institucional - PÓLIZA </t>
  </si>
  <si>
    <t>TOTAL COMPROMETIDO DURANTE LA VIGENCIA DEL PROYECTO</t>
  </si>
  <si>
    <t>C.1. Capacitaciones:</t>
  </si>
  <si>
    <t>Podrá incluirse la valorización de horas de dedicación de quienes impartan capacitación a usuarios(as) en el uso del equipamiento. No es posible valorizar las horas de participación de quienes se capaciten.</t>
  </si>
  <si>
    <t>Se puede considerar desde la fecha de instalación y puesta en marcha del equipamiento hasta finalizar la segunda etapa del proyecto.-</t>
  </si>
  <si>
    <t>Nombre o Cago de quien realizará la capacitación</t>
  </si>
  <si>
    <t>Relación con el proyecto de Equipamiento</t>
  </si>
  <si>
    <t>Descripción de la capacitación (indicar tipo de actividad, publico objetivo)</t>
  </si>
  <si>
    <t>Valorización HH (A)</t>
  </si>
  <si>
    <t>Número de Horas de duración (B)</t>
  </si>
  <si>
    <t>N° veces que se proyecta realizar la actividad Segunda Etapa (C)</t>
  </si>
  <si>
    <t>Total Aporte comprometido (D=AxBxC)</t>
  </si>
  <si>
    <t>C.2. Otros Gastos de Operación:</t>
  </si>
  <si>
    <t xml:space="preserve">Valorización de RRHH con contrato en la(s) institución(es) que conforma(n) la postulación: Coordinador(a) Responsable e Investigador(a) Asociado(a) por sus gestiones en el proyecto, Personal Técnico y/o Profesional especializado encargado de la operación y/o mantención del equipamiento. </t>
  </si>
  <si>
    <t>Cargo del personal valorizado</t>
  </si>
  <si>
    <t>Funciones a realizar para el proyecto de Equipamiento</t>
  </si>
  <si>
    <t>Remuneración (A)</t>
  </si>
  <si>
    <t>% Dedicación (B)</t>
  </si>
  <si>
    <t>Aporte Mensual en Remuneración (C=AxB)</t>
  </si>
  <si>
    <t>N° Meses Primera Etapa (D)</t>
  </si>
  <si>
    <t>N° Meses Segunda Etapa (E)</t>
  </si>
  <si>
    <t>Total N° Meses (F=D+E)</t>
  </si>
  <si>
    <t>Total Aporte comprometido (G=CxF)</t>
  </si>
  <si>
    <t>Coordinador/a Responsable</t>
  </si>
  <si>
    <t>Investigador/a Asociado/a</t>
  </si>
  <si>
    <t>Personal Técnico a cargo de la operación y/o mantención del equipamiento</t>
  </si>
  <si>
    <t>Profesional a cargo de la operación y/o mantención del equipamiento</t>
  </si>
  <si>
    <t>Valorización del uso del espacio físico donde se instalará el equipamiento.</t>
  </si>
  <si>
    <t xml:space="preserve">Valorización del uso de equipos complementarios al postulado necesarios para ampliar o mejorar el funcionamiento del equipo principal o plataforma. </t>
  </si>
  <si>
    <t>Nombre Infraestructura</t>
  </si>
  <si>
    <t>Descripción de la infraestructura/equipos valorizada/os</t>
  </si>
  <si>
    <t>Costo Unitario (A)</t>
  </si>
  <si>
    <t>Horas uso mensual (B)</t>
  </si>
  <si>
    <t>N° Meses Primera Etapa (C)</t>
  </si>
  <si>
    <t>N° Meses Segunda Etapa (D)</t>
  </si>
  <si>
    <t>Total N° Meses (E=C+D)</t>
  </si>
  <si>
    <t>Total aporte (AxBxE)</t>
  </si>
  <si>
    <t>Uso del espacio donde será instalado el equipamiento</t>
  </si>
  <si>
    <t>Uso de laboratorios complementarios a la operación del equipamiento</t>
  </si>
  <si>
    <t>Uso de equipos complementarios a la operación del equipamiento</t>
  </si>
  <si>
    <t>Servicios Básicos asociados al espacio de instalación del equipo.</t>
  </si>
  <si>
    <t>Nombre</t>
  </si>
  <si>
    <t>Detalle del gasto valorizado (mencionar lugar considerado, eg. Laboratorio de ….)</t>
  </si>
  <si>
    <t>Costo Estimado del Servicio asociado al uso del Equipamiento (A)</t>
  </si>
  <si>
    <t>Servicios básicos asociados al espacio donde será instalado el equipamiento</t>
  </si>
  <si>
    <t>Agua</t>
  </si>
  <si>
    <t>Luz</t>
  </si>
  <si>
    <t>Gas</t>
  </si>
  <si>
    <t>Gastos para actividades de difusión del equipamiento (inauguración, talleres, seminarios, charlas, etc).</t>
  </si>
  <si>
    <t>Tipo Actividad de Difusión</t>
  </si>
  <si>
    <t>Detalle del gasto valorizado (Arriendo espacios, uso de salones instutucionales, papelería, horas de dedicación, gastos de organización, etc.)</t>
  </si>
  <si>
    <t>Costo Total estimado (A)</t>
  </si>
  <si>
    <t>% Asociado al proyecto (B)</t>
  </si>
  <si>
    <t>Costo Asociado al proyecto (C=AxB)</t>
  </si>
  <si>
    <t>N° veces que se proyecta realizar la actividad Segunda Etapa (D)</t>
  </si>
  <si>
    <t>Total Aporte comprometido (E=CxD)</t>
  </si>
  <si>
    <t>Inauguración del Equipamiento</t>
  </si>
  <si>
    <t>Taller de Difusión</t>
  </si>
  <si>
    <t>Seminario</t>
  </si>
  <si>
    <t>Charla de Difusión</t>
  </si>
  <si>
    <t xml:space="preserve">C.3. Gastos de Administración: </t>
  </si>
  <si>
    <t xml:space="preserve">Valorización de tiempo o remuneraciones de personas con contrato en la(s) institución(es) que conforma(n) la postulación: Personal Técnico, Profesional, Administrativo y/o de los(as) investigadores(as) que participen en las gestiones de compra del equipamiento. </t>
  </si>
  <si>
    <t>Se puede considerar desde la fecha de inicio del proyecto hasta finalizar la compra del equipamiento (máximo 18 meses).-</t>
  </si>
  <si>
    <t>Personal Técnico</t>
  </si>
  <si>
    <t>Profesional</t>
  </si>
  <si>
    <t>Personal Administrativo</t>
  </si>
  <si>
    <t>Se puede considerar desde la fecha de instalación del equipamiento hasta finalizar la segunda etapa del proyecto.-</t>
  </si>
  <si>
    <t>Desglose los montos y explique brevemente cada Sub-ítem del Presupuesto, debe referirse a los aportes FONDEQUIP, Pecuniarios y No Pecuniarios.
En caso de usar la HOJA de "CÁLCULO APORTES VALORIZADOS" indicarlo en la celda que corresponda al "Detalle de Aportes No Pecuniarios" y detallar solo los aportes que no estén calculados en esa hoja.</t>
  </si>
  <si>
    <r>
      <rPr>
        <b/>
        <sz val="11"/>
        <rFont val="Calibri"/>
        <family val="2"/>
        <scheme val="minor"/>
      </rPr>
      <t>9</t>
    </r>
    <r>
      <rPr>
        <sz val="11"/>
        <rFont val="Calibri"/>
        <family val="2"/>
        <scheme val="minor"/>
      </rPr>
      <t xml:space="preserve">.- Se puede usar la Hoja </t>
    </r>
    <r>
      <rPr>
        <b/>
        <sz val="11"/>
        <rFont val="Calibri"/>
        <family val="2"/>
        <scheme val="minor"/>
      </rPr>
      <t>CÁLCULO APORTES VALORIZADOS</t>
    </r>
    <r>
      <rPr>
        <sz val="11"/>
        <rFont val="Calibri"/>
        <family val="2"/>
        <scheme val="minor"/>
      </rPr>
      <t xml:space="preserve"> para detallar la valorización de los APORTES NO PECUNIARIOS.-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</si>
</sst>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 #,##0_-;\-&quot;$&quot;\ * #,##0_-;_-&quot;$&quot;\ * &quot;-&quot;??_-;_-@_-"/>
    <numFmt numFmtId="169" formatCode="_-* #,##0.00_-;\-* #,##0.00_-;_-* &quot;-&quot;_-;_-@_-"/>
    <numFmt numFmtId="170" formatCode="_-* #,##0.0_-;\-* #,##0.0_-;_-* &quot;-&quot;_-;_-@_-"/>
    <numFmt numFmtId="171" formatCode="#,##0.0"/>
    <numFmt numFmtId="172" formatCode="_ [$$-340A]* #,##0_ ;_ [$$-340A]* \-#,##0_ ;_ [$$-340A]* &quot;-&quot;??_ ;_ @_ "/>
  </numFmts>
  <fonts count="72" x14ac:knownFonts="1">
    <font>
      <sz val="11"/>
      <color theme="1"/>
      <name val="Calibri"/>
      <family val="2"/>
      <scheme val="minor"/>
    </font>
    <font>
      <b/>
      <sz val="9"/>
      <color indexed="81"/>
      <name val="Tahoma"/>
      <family val="2"/>
    </font>
    <font>
      <sz val="11"/>
      <color theme="1"/>
      <name val="Calibri"/>
      <family val="2"/>
      <scheme val="minor"/>
    </font>
    <font>
      <sz val="9"/>
      <color indexed="81"/>
      <name val="Tahoma"/>
      <family val="2"/>
    </font>
    <font>
      <b/>
      <sz val="11"/>
      <name val="Calibri"/>
      <family val="2"/>
      <scheme val="minor"/>
    </font>
    <font>
      <b/>
      <sz val="11"/>
      <color theme="1"/>
      <name val="Calibri"/>
      <family val="2"/>
      <scheme val="minor"/>
    </font>
    <font>
      <sz val="9"/>
      <color theme="0"/>
      <name val="Calibri"/>
      <family val="2"/>
      <scheme val="minor"/>
    </font>
    <font>
      <sz val="9"/>
      <color theme="1"/>
      <name val="Calibri"/>
      <family val="2"/>
      <scheme val="minor"/>
    </font>
    <font>
      <b/>
      <sz val="14"/>
      <color theme="0"/>
      <name val="Calibri"/>
      <family val="2"/>
      <scheme val="minor"/>
    </font>
    <font>
      <b/>
      <sz val="9"/>
      <color theme="0"/>
      <name val="Calibri"/>
      <family val="2"/>
      <scheme val="minor"/>
    </font>
    <font>
      <b/>
      <sz val="9"/>
      <name val="Calibri"/>
      <family val="2"/>
      <scheme val="minor"/>
    </font>
    <font>
      <sz val="9"/>
      <name val="Calibri"/>
      <family val="2"/>
      <scheme val="minor"/>
    </font>
    <font>
      <b/>
      <sz val="9"/>
      <color theme="1"/>
      <name val="Calibri"/>
      <family val="2"/>
      <scheme val="minor"/>
    </font>
    <font>
      <b/>
      <sz val="10"/>
      <color theme="0"/>
      <name val="Calibri"/>
      <family val="2"/>
      <scheme val="minor"/>
    </font>
    <font>
      <sz val="10"/>
      <color theme="1"/>
      <name val="Calibri"/>
      <family val="2"/>
      <scheme val="minor"/>
    </font>
    <font>
      <sz val="11"/>
      <color theme="0"/>
      <name val="Calibri"/>
      <family val="2"/>
      <scheme val="minor"/>
    </font>
    <font>
      <b/>
      <sz val="11"/>
      <color theme="0"/>
      <name val="Calibri"/>
      <family val="2"/>
      <scheme val="minor"/>
    </font>
    <font>
      <sz val="12"/>
      <color theme="0"/>
      <name val="Calibri"/>
      <family val="2"/>
      <scheme val="minor"/>
    </font>
    <font>
      <b/>
      <sz val="12"/>
      <color theme="0"/>
      <name val="Calibri"/>
      <family val="2"/>
      <scheme val="minor"/>
    </font>
    <font>
      <sz val="12"/>
      <color theme="1"/>
      <name val="Calibri"/>
      <family val="2"/>
      <scheme val="minor"/>
    </font>
    <font>
      <b/>
      <sz val="10"/>
      <name val="Calibri"/>
      <family val="2"/>
      <scheme val="minor"/>
    </font>
    <font>
      <sz val="10"/>
      <name val="Calibri"/>
      <family val="2"/>
      <scheme val="minor"/>
    </font>
    <font>
      <sz val="11"/>
      <name val="Calibri"/>
      <family val="2"/>
      <scheme val="minor"/>
    </font>
    <font>
      <sz val="14"/>
      <color theme="0"/>
      <name val="Calibri"/>
      <family val="2"/>
      <scheme val="minor"/>
    </font>
    <font>
      <sz val="14"/>
      <color theme="1"/>
      <name val="Calibri"/>
      <family val="2"/>
      <scheme val="minor"/>
    </font>
    <font>
      <b/>
      <sz val="10"/>
      <color theme="1"/>
      <name val="Calibri"/>
      <family val="2"/>
      <scheme val="minor"/>
    </font>
    <font>
      <sz val="14"/>
      <name val="Calibri"/>
      <family val="2"/>
      <scheme val="minor"/>
    </font>
    <font>
      <b/>
      <sz val="12"/>
      <color theme="1"/>
      <name val="Calibri"/>
      <family val="2"/>
      <scheme val="minor"/>
    </font>
    <font>
      <b/>
      <sz val="10"/>
      <color rgb="FFC00000"/>
      <name val="Calibri"/>
      <family val="2"/>
      <scheme val="minor"/>
    </font>
    <font>
      <b/>
      <sz val="11"/>
      <color rgb="FFFF0000"/>
      <name val="Calibri"/>
      <family val="2"/>
      <scheme val="minor"/>
    </font>
    <font>
      <sz val="10.5"/>
      <color theme="1"/>
      <name val="Calibri"/>
      <family val="2"/>
      <scheme val="minor"/>
    </font>
    <font>
      <b/>
      <sz val="10.5"/>
      <color theme="1"/>
      <name val="Calibri"/>
      <family val="2"/>
      <scheme val="minor"/>
    </font>
    <font>
      <b/>
      <sz val="10.5"/>
      <color rgb="FFC00000"/>
      <name val="Calibri"/>
      <family val="2"/>
      <scheme val="minor"/>
    </font>
    <font>
      <sz val="10.5"/>
      <color theme="0"/>
      <name val="Calibri"/>
      <family val="2"/>
      <scheme val="minor"/>
    </font>
    <font>
      <b/>
      <sz val="10.5"/>
      <color rgb="FFFF0000"/>
      <name val="Calibri"/>
      <family val="2"/>
      <scheme val="minor"/>
    </font>
    <font>
      <b/>
      <sz val="10.5"/>
      <color theme="0"/>
      <name val="Calibri"/>
      <family val="2"/>
      <scheme val="minor"/>
    </font>
    <font>
      <sz val="10.5"/>
      <name val="Calibri"/>
      <family val="2"/>
      <scheme val="minor"/>
    </font>
    <font>
      <b/>
      <sz val="10.5"/>
      <name val="Calibri"/>
      <family val="2"/>
      <scheme val="minor"/>
    </font>
    <font>
      <b/>
      <sz val="14"/>
      <color theme="1"/>
      <name val="Calibri"/>
      <family val="2"/>
      <scheme val="minor"/>
    </font>
    <font>
      <b/>
      <u/>
      <sz val="12"/>
      <color theme="0"/>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2"/>
      <color theme="3" tint="-0.249977111117893"/>
      <name val="Calibri"/>
      <family val="2"/>
      <scheme val="minor"/>
    </font>
    <font>
      <sz val="11"/>
      <color theme="3" tint="-0.249977111117893"/>
      <name val="Calibri"/>
      <family val="2"/>
      <scheme val="minor"/>
    </font>
    <font>
      <sz val="18"/>
      <color theme="1"/>
      <name val="Calibri"/>
      <family val="2"/>
      <scheme val="minor"/>
    </font>
    <font>
      <b/>
      <u/>
      <sz val="11"/>
      <color theme="0"/>
      <name val="Calibri"/>
      <family val="2"/>
      <scheme val="minor"/>
    </font>
    <font>
      <b/>
      <i/>
      <sz val="10"/>
      <color theme="1"/>
      <name val="Calibri"/>
      <family val="2"/>
      <scheme val="minor"/>
    </font>
    <font>
      <b/>
      <u/>
      <sz val="12"/>
      <color theme="1"/>
      <name val="Calibri"/>
      <family val="2"/>
      <scheme val="minor"/>
    </font>
    <font>
      <b/>
      <sz val="16"/>
      <color theme="0"/>
      <name val="Calibri"/>
      <family val="2"/>
      <scheme val="minor"/>
    </font>
    <font>
      <sz val="16"/>
      <color theme="0"/>
      <name val="Calibri"/>
      <family val="2"/>
      <scheme val="minor"/>
    </font>
    <font>
      <sz val="16"/>
      <color theme="1"/>
      <name val="Calibri"/>
      <family val="2"/>
      <scheme val="minor"/>
    </font>
    <font>
      <b/>
      <u/>
      <sz val="14"/>
      <color theme="0"/>
      <name val="Calibri"/>
      <family val="2"/>
      <scheme val="minor"/>
    </font>
    <font>
      <b/>
      <sz val="11"/>
      <color rgb="FFC00000"/>
      <name val="Calibri"/>
      <family val="2"/>
      <scheme val="minor"/>
    </font>
    <font>
      <b/>
      <u/>
      <sz val="11"/>
      <color theme="1"/>
      <name val="Calibri"/>
      <family val="2"/>
      <scheme val="minor"/>
    </font>
    <font>
      <b/>
      <sz val="12"/>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u/>
      <sz val="11"/>
      <color rgb="FF000000"/>
      <name val="Calibri"/>
      <family val="2"/>
      <scheme val="minor"/>
    </font>
    <font>
      <sz val="8"/>
      <name val="Calibri"/>
      <family val="2"/>
      <scheme val="minor"/>
    </font>
    <font>
      <sz val="9"/>
      <color theme="1"/>
      <name val="Calibri"/>
      <family val="2"/>
    </font>
    <font>
      <sz val="10"/>
      <name val="Arial"/>
      <family val="2"/>
    </font>
    <font>
      <b/>
      <sz val="9"/>
      <color theme="0"/>
      <name val="Calibri"/>
      <family val="2"/>
    </font>
    <font>
      <b/>
      <sz val="9"/>
      <name val="Calibri"/>
      <family val="2"/>
    </font>
    <font>
      <sz val="9"/>
      <name val="Calibri"/>
      <family val="2"/>
    </font>
    <font>
      <sz val="9"/>
      <color theme="0"/>
      <name val="Calibri"/>
      <family val="2"/>
    </font>
    <font>
      <b/>
      <sz val="9"/>
      <color theme="1"/>
      <name val="Calibri"/>
      <family val="2"/>
    </font>
    <font>
      <b/>
      <sz val="10"/>
      <color theme="1"/>
      <name val="Calibri"/>
      <family val="2"/>
    </font>
    <font>
      <sz val="10"/>
      <color theme="1"/>
      <name val="Calibri"/>
      <family val="2"/>
    </font>
    <font>
      <sz val="9"/>
      <color theme="0" tint="-4.9989318521683403E-2"/>
      <name val="Calibri"/>
      <family val="2"/>
    </font>
  </fonts>
  <fills count="1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206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rgb="FFCCFF33"/>
        <bgColor indexed="64"/>
      </patternFill>
    </fill>
    <fill>
      <patternFill patternType="solid">
        <fgColor rgb="FFCCFF66"/>
        <bgColor indexed="64"/>
      </patternFill>
    </fill>
    <fill>
      <patternFill patternType="solid">
        <fgColor rgb="FFB8CCE4"/>
        <bgColor rgb="FF000000"/>
      </patternFill>
    </fill>
    <fill>
      <patternFill patternType="solid">
        <fgColor theme="3" tint="-0.249977111117893"/>
        <bgColor rgb="FF000000"/>
      </patternFill>
    </fill>
    <fill>
      <patternFill patternType="solid">
        <fgColor theme="3"/>
        <bgColor rgb="FF000000"/>
      </patternFill>
    </fill>
    <fill>
      <patternFill patternType="solid">
        <fgColor theme="2" tint="-9.9978637043366805E-2"/>
        <bgColor indexed="64"/>
      </patternFill>
    </fill>
  </fills>
  <borders count="146">
    <border>
      <left/>
      <right/>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0"/>
      </bottom>
      <diagonal/>
    </border>
    <border>
      <left/>
      <right style="thick">
        <color theme="0"/>
      </right>
      <top/>
      <bottom style="thick">
        <color theme="0"/>
      </bottom>
      <diagonal/>
    </border>
    <border>
      <left style="double">
        <color theme="3" tint="-0.24994659260841701"/>
      </left>
      <right/>
      <top/>
      <bottom style="thick">
        <color theme="0"/>
      </bottom>
      <diagonal/>
    </border>
    <border>
      <left/>
      <right/>
      <top style="thick">
        <color theme="0"/>
      </top>
      <bottom/>
      <diagonal/>
    </border>
    <border>
      <left style="thin">
        <color theme="0"/>
      </left>
      <right style="medium">
        <color indexed="64"/>
      </right>
      <top style="thin">
        <color theme="3" tint="-0.24994659260841701"/>
      </top>
      <bottom style="thin">
        <color theme="3" tint="-0.24994659260841701"/>
      </bottom>
      <diagonal/>
    </border>
    <border>
      <left style="thin">
        <color indexed="64"/>
      </left>
      <right style="thin">
        <color indexed="64"/>
      </right>
      <top style="thick">
        <color theme="0"/>
      </top>
      <bottom style="thin">
        <color theme="3" tint="-0.24994659260841701"/>
      </bottom>
      <diagonal/>
    </border>
    <border>
      <left style="thick">
        <color theme="0"/>
      </left>
      <right style="thin">
        <color indexed="64"/>
      </right>
      <top style="thin">
        <color theme="3" tint="-0.24994659260841701"/>
      </top>
      <bottom style="thin">
        <color theme="3" tint="-0.24994659260841701"/>
      </bottom>
      <diagonal/>
    </border>
    <border>
      <left style="thin">
        <color indexed="64"/>
      </left>
      <right style="thin">
        <color indexed="64"/>
      </right>
      <top style="thin">
        <color theme="3" tint="-0.24994659260841701"/>
      </top>
      <bottom style="thin">
        <color theme="3" tint="-0.24994659260841701"/>
      </bottom>
      <diagonal/>
    </border>
    <border>
      <left style="thick">
        <color theme="0"/>
      </left>
      <right style="thin">
        <color indexed="64"/>
      </right>
      <top style="thin">
        <color theme="3" tint="-0.24994659260841701"/>
      </top>
      <bottom style="medium">
        <color theme="0"/>
      </bottom>
      <diagonal/>
    </border>
    <border>
      <left style="thick">
        <color theme="0"/>
      </left>
      <right style="thin">
        <color indexed="64"/>
      </right>
      <top style="medium">
        <color theme="0"/>
      </top>
      <bottom style="thin">
        <color theme="3" tint="-0.24994659260841701"/>
      </bottom>
      <diagonal/>
    </border>
    <border>
      <left style="thick">
        <color theme="0"/>
      </left>
      <right/>
      <top style="thin">
        <color theme="3" tint="-0.24994659260841701"/>
      </top>
      <bottom style="thick">
        <color theme="0"/>
      </bottom>
      <diagonal/>
    </border>
    <border>
      <left style="thin">
        <color theme="0"/>
      </left>
      <right style="medium">
        <color indexed="64"/>
      </right>
      <top style="thin">
        <color theme="3" tint="-0.24994659260841701"/>
      </top>
      <bottom style="medium">
        <color indexed="64"/>
      </bottom>
      <diagonal/>
    </border>
    <border>
      <left style="thin">
        <color theme="0"/>
      </left>
      <right style="thin">
        <color theme="0"/>
      </right>
      <top style="thin">
        <color theme="3" tint="-0.24994659260841701"/>
      </top>
      <bottom style="thin">
        <color theme="3" tint="-0.24994659260841701"/>
      </bottom>
      <diagonal/>
    </border>
    <border>
      <left style="thin">
        <color theme="0"/>
      </left>
      <right style="thin">
        <color theme="0"/>
      </right>
      <top style="thin">
        <color theme="3" tint="-0.24994659260841701"/>
      </top>
      <bottom style="medium">
        <color indexed="64"/>
      </bottom>
      <diagonal/>
    </border>
    <border>
      <left style="thin">
        <color theme="0"/>
      </left>
      <right/>
      <top style="thin">
        <color theme="3" tint="-0.24994659260841701"/>
      </top>
      <bottom style="thin">
        <color theme="3" tint="-0.24994659260841701"/>
      </bottom>
      <diagonal/>
    </border>
    <border>
      <left style="thin">
        <color theme="0"/>
      </left>
      <right/>
      <top style="thin">
        <color theme="3" tint="-0.24994659260841701"/>
      </top>
      <bottom style="medium">
        <color indexed="64"/>
      </bottom>
      <diagonal/>
    </border>
    <border>
      <left style="medium">
        <color indexed="64"/>
      </left>
      <right style="thin">
        <color theme="0"/>
      </right>
      <top style="thin">
        <color theme="3" tint="-0.24994659260841701"/>
      </top>
      <bottom style="thin">
        <color theme="3" tint="-0.24994659260841701"/>
      </bottom>
      <diagonal/>
    </border>
    <border>
      <left style="medium">
        <color indexed="64"/>
      </left>
      <right style="thin">
        <color theme="0"/>
      </right>
      <top style="thin">
        <color theme="3" tint="-0.24994659260841701"/>
      </top>
      <bottom style="medium">
        <color indexed="64"/>
      </bottom>
      <diagonal/>
    </border>
    <border>
      <left style="medium">
        <color indexed="64"/>
      </left>
      <right/>
      <top style="thin">
        <color theme="3" tint="-0.24994659260841701"/>
      </top>
      <bottom style="thin">
        <color theme="3" tint="-0.24994659260841701"/>
      </bottom>
      <diagonal/>
    </border>
    <border>
      <left style="medium">
        <color indexed="64"/>
      </left>
      <right/>
      <top style="thin">
        <color theme="3" tint="-0.24994659260841701"/>
      </top>
      <bottom style="medium">
        <color indexed="64"/>
      </bottom>
      <diagonal/>
    </border>
    <border>
      <left style="thin">
        <color theme="0"/>
      </left>
      <right/>
      <top/>
      <bottom style="thin">
        <color theme="3" tint="-0.24994659260841701"/>
      </bottom>
      <diagonal/>
    </border>
    <border>
      <left style="medium">
        <color indexed="64"/>
      </left>
      <right style="thin">
        <color theme="0"/>
      </right>
      <top/>
      <bottom style="thin">
        <color theme="3" tint="-0.24994659260841701"/>
      </bottom>
      <diagonal/>
    </border>
    <border>
      <left style="thin">
        <color theme="0"/>
      </left>
      <right style="medium">
        <color indexed="64"/>
      </right>
      <top/>
      <bottom style="thin">
        <color theme="3" tint="-0.24994659260841701"/>
      </bottom>
      <diagonal/>
    </border>
    <border>
      <left style="thin">
        <color indexed="64"/>
      </left>
      <right style="thin">
        <color indexed="64"/>
      </right>
      <top/>
      <bottom style="thin">
        <color theme="3" tint="-0.24994659260841701"/>
      </bottom>
      <diagonal/>
    </border>
    <border>
      <left style="thin">
        <color theme="0"/>
      </left>
      <right style="thin">
        <color theme="0"/>
      </right>
      <top/>
      <bottom style="thin">
        <color theme="3" tint="-0.24994659260841701"/>
      </bottom>
      <diagonal/>
    </border>
    <border>
      <left style="medium">
        <color indexed="64"/>
      </left>
      <right style="thin">
        <color theme="0" tint="-4.9989318521683403E-2"/>
      </right>
      <top style="medium">
        <color indexed="64"/>
      </top>
      <bottom style="thin">
        <color theme="3" tint="-0.24994659260841701"/>
      </bottom>
      <diagonal/>
    </border>
    <border>
      <left style="thin">
        <color theme="0" tint="-4.9989318521683403E-2"/>
      </left>
      <right style="thin">
        <color theme="0" tint="-4.9989318521683403E-2"/>
      </right>
      <top style="medium">
        <color indexed="64"/>
      </top>
      <bottom style="thin">
        <color theme="3" tint="-0.24994659260841701"/>
      </bottom>
      <diagonal/>
    </border>
    <border>
      <left style="thin">
        <color theme="0" tint="-4.9989318521683403E-2"/>
      </left>
      <right style="medium">
        <color indexed="64"/>
      </right>
      <top style="medium">
        <color indexed="64"/>
      </top>
      <bottom style="thin">
        <color theme="3" tint="-0.24994659260841701"/>
      </bottom>
      <diagonal/>
    </border>
    <border>
      <left style="medium">
        <color indexed="64"/>
      </left>
      <right style="thin">
        <color theme="0" tint="-4.9989318521683403E-2"/>
      </right>
      <top style="thin">
        <color theme="3" tint="-0.24994659260841701"/>
      </top>
      <bottom style="thin">
        <color theme="3" tint="-0.24994659260841701"/>
      </bottom>
      <diagonal/>
    </border>
    <border>
      <left style="thin">
        <color theme="0" tint="-4.9989318521683403E-2"/>
      </left>
      <right style="thin">
        <color theme="0" tint="-4.9989318521683403E-2"/>
      </right>
      <top style="thin">
        <color theme="3" tint="-0.24994659260841701"/>
      </top>
      <bottom style="thin">
        <color theme="3" tint="-0.24994659260841701"/>
      </bottom>
      <diagonal/>
    </border>
    <border>
      <left style="thin">
        <color theme="0" tint="-4.9989318521683403E-2"/>
      </left>
      <right style="medium">
        <color indexed="64"/>
      </right>
      <top style="thin">
        <color theme="3" tint="-0.24994659260841701"/>
      </top>
      <bottom style="thin">
        <color theme="3" tint="-0.24994659260841701"/>
      </bottom>
      <diagonal/>
    </border>
    <border>
      <left/>
      <right style="thick">
        <color theme="0"/>
      </right>
      <top/>
      <bottom/>
      <diagonal/>
    </border>
    <border>
      <left style="thick">
        <color theme="0"/>
      </left>
      <right style="thin">
        <color indexed="64"/>
      </right>
      <top style="thick">
        <color theme="0"/>
      </top>
      <bottom style="thick">
        <color theme="0"/>
      </bottom>
      <diagonal/>
    </border>
    <border>
      <left style="thick">
        <color theme="0"/>
      </left>
      <right/>
      <top/>
      <bottom/>
      <diagonal/>
    </border>
    <border>
      <left style="thick">
        <color theme="0"/>
      </left>
      <right/>
      <top/>
      <bottom style="thick">
        <color theme="0"/>
      </bottom>
      <diagonal/>
    </border>
    <border>
      <left style="double">
        <color theme="3" tint="-0.24994659260841701"/>
      </left>
      <right/>
      <top/>
      <bottom/>
      <diagonal/>
    </border>
    <border>
      <left/>
      <right style="thick">
        <color theme="0"/>
      </right>
      <top style="thick">
        <color theme="0"/>
      </top>
      <bottom/>
      <diagonal/>
    </border>
    <border>
      <left/>
      <right/>
      <top style="thick">
        <color theme="0"/>
      </top>
      <bottom style="thick">
        <color theme="0"/>
      </bottom>
      <diagonal/>
    </border>
    <border>
      <left/>
      <right/>
      <top style="medium">
        <color theme="0"/>
      </top>
      <bottom style="medium">
        <color theme="0"/>
      </bottom>
      <diagonal/>
    </border>
    <border>
      <left style="thin">
        <color indexed="64"/>
      </left>
      <right/>
      <top style="medium">
        <color theme="0"/>
      </top>
      <bottom style="medium">
        <color theme="0"/>
      </bottom>
      <diagonal/>
    </border>
    <border>
      <left/>
      <right/>
      <top style="medium">
        <color theme="0"/>
      </top>
      <bottom/>
      <diagonal/>
    </border>
    <border>
      <left style="thin">
        <color indexed="64"/>
      </left>
      <right/>
      <top style="medium">
        <color theme="0"/>
      </top>
      <bottom/>
      <diagonal/>
    </border>
    <border>
      <left style="thin">
        <color indexed="64"/>
      </left>
      <right/>
      <top style="thick">
        <color theme="0"/>
      </top>
      <bottom style="thick">
        <color theme="0"/>
      </bottom>
      <diagonal/>
    </border>
    <border>
      <left/>
      <right style="thin">
        <color indexed="64"/>
      </right>
      <top style="thick">
        <color theme="0"/>
      </top>
      <bottom style="thick">
        <color theme="0"/>
      </bottom>
      <diagonal/>
    </border>
    <border>
      <left style="thin">
        <color indexed="64"/>
      </left>
      <right style="thick">
        <color theme="0"/>
      </right>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bottom style="medium">
        <color indexed="64"/>
      </bottom>
      <diagonal/>
    </border>
    <border>
      <left style="thin">
        <color theme="0"/>
      </left>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4" tint="0.79998168889431442"/>
      </left>
      <right style="thin">
        <color theme="4" tint="0.79998168889431442"/>
      </right>
      <top style="thin">
        <color theme="0"/>
      </top>
      <bottom style="thin">
        <color theme="4" tint="0.79998168889431442"/>
      </bottom>
      <diagonal/>
    </border>
    <border>
      <left/>
      <right/>
      <top style="thin">
        <color indexed="64"/>
      </top>
      <bottom style="thin">
        <color theme="0"/>
      </bottom>
      <diagonal/>
    </border>
    <border>
      <left style="medium">
        <color rgb="FF0066CC"/>
      </left>
      <right/>
      <top style="medium">
        <color rgb="FF0066CC"/>
      </top>
      <bottom/>
      <diagonal/>
    </border>
    <border>
      <left style="medium">
        <color rgb="FF0066CC"/>
      </left>
      <right/>
      <top/>
      <bottom style="medium">
        <color rgb="FF0066CC"/>
      </bottom>
      <diagonal/>
    </border>
    <border>
      <left style="thick">
        <color theme="0"/>
      </left>
      <right/>
      <top style="thick">
        <color theme="0"/>
      </top>
      <bottom/>
      <diagonal/>
    </border>
    <border>
      <left/>
      <right style="thick">
        <color theme="0"/>
      </right>
      <top style="thick">
        <color theme="0"/>
      </top>
      <bottom style="thick">
        <color theme="0"/>
      </bottom>
      <diagonal/>
    </border>
    <border>
      <left/>
      <right style="thick">
        <color theme="0"/>
      </right>
      <top style="thick">
        <color theme="0"/>
      </top>
      <bottom style="thin">
        <color indexed="64"/>
      </bottom>
      <diagonal/>
    </border>
    <border>
      <left style="thin">
        <color indexed="64"/>
      </left>
      <right style="thin">
        <color indexed="64"/>
      </right>
      <top/>
      <bottom style="thick">
        <color theme="0"/>
      </bottom>
      <diagonal/>
    </border>
    <border>
      <left style="medium">
        <color theme="0"/>
      </left>
      <right/>
      <top style="thick">
        <color theme="0"/>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medium">
        <color indexed="64"/>
      </left>
      <right style="thin">
        <color theme="0"/>
      </right>
      <top style="medium">
        <color indexed="64"/>
      </top>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medium">
        <color indexed="64"/>
      </top>
      <bottom/>
      <diagonal/>
    </border>
    <border>
      <left style="medium">
        <color indexed="64"/>
      </left>
      <right/>
      <top style="medium">
        <color indexed="64"/>
      </top>
      <bottom/>
      <diagonal/>
    </border>
    <border>
      <left style="thin">
        <color theme="0"/>
      </left>
      <right/>
      <top/>
      <bottom/>
      <diagonal/>
    </border>
    <border>
      <left style="thin">
        <color theme="0"/>
      </left>
      <right style="medium">
        <color indexed="64"/>
      </right>
      <top style="thin">
        <color theme="3" tint="-0.24994659260841701"/>
      </top>
      <bottom/>
      <diagonal/>
    </border>
    <border>
      <left style="medium">
        <color indexed="64"/>
      </left>
      <right style="thin">
        <color theme="0"/>
      </right>
      <top style="thin">
        <color theme="3" tint="-0.24994659260841701"/>
      </top>
      <bottom/>
      <diagonal/>
    </border>
    <border>
      <left style="thin">
        <color theme="0"/>
      </left>
      <right style="thin">
        <color theme="0"/>
      </right>
      <top style="thin">
        <color theme="3" tint="-0.24994659260841701"/>
      </top>
      <bottom/>
      <diagonal/>
    </border>
    <border>
      <left/>
      <right style="thin">
        <color theme="0"/>
      </right>
      <top style="medium">
        <color indexed="64"/>
      </top>
      <bottom style="thin">
        <color theme="0"/>
      </bottom>
      <diagonal/>
    </border>
    <border>
      <left/>
      <right style="thin">
        <color theme="0"/>
      </right>
      <top style="thin">
        <color theme="0"/>
      </top>
      <bottom/>
      <diagonal/>
    </border>
    <border>
      <left/>
      <right style="thin">
        <color theme="0"/>
      </right>
      <top style="thin">
        <color theme="0"/>
      </top>
      <bottom style="medium">
        <color indexed="64"/>
      </bottom>
      <diagonal/>
    </border>
    <border>
      <left style="medium">
        <color auto="1"/>
      </left>
      <right style="medium">
        <color theme="4" tint="0.79998168889431442"/>
      </right>
      <top style="medium">
        <color auto="1"/>
      </top>
      <bottom style="medium">
        <color theme="4" tint="0.79998168889431442"/>
      </bottom>
      <diagonal/>
    </border>
    <border>
      <left style="medium">
        <color auto="1"/>
      </left>
      <right style="medium">
        <color theme="4" tint="0.79998168889431442"/>
      </right>
      <top style="medium">
        <color theme="4" tint="0.79998168889431442"/>
      </top>
      <bottom style="medium">
        <color theme="4" tint="0.79998168889431442"/>
      </bottom>
      <diagonal/>
    </border>
    <border>
      <left style="medium">
        <color auto="1"/>
      </left>
      <right style="medium">
        <color theme="4" tint="0.79998168889431442"/>
      </right>
      <top style="medium">
        <color theme="4" tint="0.79998168889431442"/>
      </top>
      <bottom style="medium">
        <color auto="1"/>
      </bottom>
      <diagonal/>
    </border>
    <border>
      <left/>
      <right style="thin">
        <color theme="0"/>
      </right>
      <top/>
      <bottom/>
      <diagonal/>
    </border>
    <border>
      <left style="thin">
        <color theme="0"/>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0">
    <xf numFmtId="0" fontId="0" fillId="0" borderId="0"/>
    <xf numFmtId="0" fontId="2" fillId="0" borderId="0"/>
    <xf numFmtId="167"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63" fillId="0" borderId="0"/>
  </cellStyleXfs>
  <cellXfs count="582">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9" xfId="0" applyFont="1" applyBorder="1" applyAlignment="1">
      <alignment vertical="center"/>
    </xf>
    <xf numFmtId="0" fontId="6" fillId="0" borderId="0" xfId="0" applyFont="1" applyAlignment="1">
      <alignment horizontal="center" vertical="center" wrapText="1"/>
    </xf>
    <xf numFmtId="0" fontId="9" fillId="8" borderId="76" xfId="0" applyFont="1" applyFill="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71" xfId="0" applyFont="1" applyFill="1" applyBorder="1" applyAlignment="1">
      <alignment horizontal="center" vertical="center" wrapText="1"/>
    </xf>
    <xf numFmtId="0" fontId="10" fillId="5" borderId="45" xfId="0" applyFont="1" applyFill="1" applyBorder="1" applyAlignment="1">
      <alignment horizontal="left" vertical="center" wrapText="1"/>
    </xf>
    <xf numFmtId="168" fontId="9" fillId="8" borderId="78" xfId="0" applyNumberFormat="1" applyFont="1" applyFill="1" applyBorder="1" applyAlignment="1">
      <alignment horizontal="left" vertical="center" wrapText="1"/>
    </xf>
    <xf numFmtId="168" fontId="9" fillId="8" borderId="79" xfId="0" applyNumberFormat="1" applyFont="1" applyFill="1" applyBorder="1" applyAlignment="1">
      <alignment horizontal="left" vertical="center" wrapText="1"/>
    </xf>
    <xf numFmtId="168" fontId="9" fillId="8" borderId="80" xfId="0" applyNumberFormat="1" applyFont="1" applyFill="1" applyBorder="1" applyAlignment="1">
      <alignment horizontal="left" vertical="center" wrapText="1"/>
    </xf>
    <xf numFmtId="168" fontId="11" fillId="5" borderId="46" xfId="0" applyNumberFormat="1" applyFont="1" applyFill="1" applyBorder="1" applyAlignment="1">
      <alignment vertical="center" wrapText="1"/>
    </xf>
    <xf numFmtId="168" fontId="11" fillId="5" borderId="49" xfId="0" applyNumberFormat="1" applyFont="1" applyFill="1" applyBorder="1" applyAlignment="1" applyProtection="1">
      <alignment horizontal="center" vertical="center" wrapText="1"/>
      <protection locked="0"/>
    </xf>
    <xf numFmtId="168" fontId="10" fillId="5" borderId="47" xfId="0" applyNumberFormat="1" applyFont="1" applyFill="1" applyBorder="1" applyAlignment="1">
      <alignment horizontal="center" vertical="center" wrapText="1"/>
    </xf>
    <xf numFmtId="168" fontId="11" fillId="5" borderId="45" xfId="0" applyNumberFormat="1" applyFont="1" applyFill="1" applyBorder="1" applyAlignment="1" applyProtection="1">
      <alignment horizontal="center" vertical="center" wrapText="1"/>
      <protection locked="0"/>
    </xf>
    <xf numFmtId="168" fontId="11" fillId="5" borderId="47" xfId="0" applyNumberFormat="1" applyFont="1" applyFill="1" applyBorder="1" applyAlignment="1">
      <alignment horizontal="center" vertical="center" wrapText="1"/>
    </xf>
    <xf numFmtId="168" fontId="11" fillId="1" borderId="50" xfId="0" applyNumberFormat="1" applyFont="1" applyFill="1" applyBorder="1" applyAlignment="1">
      <alignment horizontal="center" vertical="center" wrapText="1"/>
    </xf>
    <xf numFmtId="168" fontId="11" fillId="1" borderId="51" xfId="0" applyNumberFormat="1" applyFont="1" applyFill="1" applyBorder="1" applyAlignment="1">
      <alignment horizontal="center" vertical="center" wrapText="1"/>
    </xf>
    <xf numFmtId="168" fontId="11" fillId="1" borderId="52" xfId="0" applyNumberFormat="1" applyFont="1" applyFill="1" applyBorder="1" applyAlignment="1">
      <alignment horizontal="center" vertical="center" wrapText="1"/>
    </xf>
    <xf numFmtId="168" fontId="7" fillId="0" borderId="0" xfId="0" applyNumberFormat="1" applyFont="1" applyAlignment="1">
      <alignment vertical="center"/>
    </xf>
    <xf numFmtId="0" fontId="10" fillId="5" borderId="39" xfId="0" applyFont="1" applyFill="1" applyBorder="1" applyAlignment="1">
      <alignment horizontal="left" vertical="center" wrapText="1"/>
    </xf>
    <xf numFmtId="168" fontId="9" fillId="8" borderId="81" xfId="0" applyNumberFormat="1" applyFont="1" applyFill="1" applyBorder="1" applyAlignment="1">
      <alignment horizontal="left" vertical="center" wrapText="1"/>
    </xf>
    <xf numFmtId="168" fontId="9" fillId="8" borderId="72" xfId="0" applyNumberFormat="1" applyFont="1" applyFill="1" applyBorder="1" applyAlignment="1">
      <alignment horizontal="left" vertical="center" wrapText="1"/>
    </xf>
    <xf numFmtId="168" fontId="9" fillId="8" borderId="73" xfId="0" applyNumberFormat="1" applyFont="1" applyFill="1" applyBorder="1" applyAlignment="1">
      <alignment horizontal="left" vertical="center" wrapText="1"/>
    </xf>
    <xf numFmtId="168" fontId="11" fillId="5" borderId="41" xfId="0" applyNumberFormat="1" applyFont="1" applyFill="1" applyBorder="1" applyAlignment="1">
      <alignment vertical="center" wrapText="1"/>
    </xf>
    <xf numFmtId="168" fontId="11" fillId="5" borderId="37" xfId="0" applyNumberFormat="1" applyFont="1" applyFill="1" applyBorder="1" applyAlignment="1" applyProtection="1">
      <alignment horizontal="center" vertical="center" wrapText="1"/>
      <protection locked="0"/>
    </xf>
    <xf numFmtId="168" fontId="10" fillId="5" borderId="29" xfId="0" applyNumberFormat="1" applyFont="1" applyFill="1" applyBorder="1" applyAlignment="1">
      <alignment horizontal="center" vertical="center" wrapText="1"/>
    </xf>
    <xf numFmtId="168" fontId="11" fillId="5" borderId="39" xfId="0" applyNumberFormat="1" applyFont="1" applyFill="1" applyBorder="1" applyAlignment="1" applyProtection="1">
      <alignment horizontal="center" vertical="center" wrapText="1"/>
      <protection locked="0"/>
    </xf>
    <xf numFmtId="168" fontId="11" fillId="5" borderId="29" xfId="0" applyNumberFormat="1" applyFont="1" applyFill="1" applyBorder="1" applyAlignment="1">
      <alignment horizontal="center" vertical="center" wrapText="1"/>
    </xf>
    <xf numFmtId="168" fontId="11" fillId="1" borderId="53" xfId="0" applyNumberFormat="1" applyFont="1" applyFill="1" applyBorder="1" applyAlignment="1">
      <alignment horizontal="center" vertical="center" wrapText="1"/>
    </xf>
    <xf numFmtId="168" fontId="11" fillId="1" borderId="54" xfId="0" applyNumberFormat="1" applyFont="1" applyFill="1" applyBorder="1" applyAlignment="1">
      <alignment horizontal="center" vertical="center" wrapText="1"/>
    </xf>
    <xf numFmtId="168" fontId="11" fillId="1" borderId="55" xfId="0" applyNumberFormat="1" applyFont="1" applyFill="1" applyBorder="1" applyAlignment="1">
      <alignment horizontal="center" vertical="center" wrapText="1"/>
    </xf>
    <xf numFmtId="168" fontId="9" fillId="8" borderId="81" xfId="0" applyNumberFormat="1" applyFont="1" applyFill="1" applyBorder="1" applyAlignment="1">
      <alignment vertical="center" wrapText="1"/>
    </xf>
    <xf numFmtId="168" fontId="9" fillId="8" borderId="72" xfId="0" applyNumberFormat="1" applyFont="1" applyFill="1" applyBorder="1" applyAlignment="1">
      <alignment vertical="center" wrapText="1"/>
    </xf>
    <xf numFmtId="168" fontId="9" fillId="8" borderId="73" xfId="0" applyNumberFormat="1" applyFont="1" applyFill="1" applyBorder="1" applyAlignment="1">
      <alignment vertical="center" wrapText="1"/>
    </xf>
    <xf numFmtId="168" fontId="11" fillId="5" borderId="37" xfId="0" applyNumberFormat="1" applyFont="1" applyFill="1" applyBorder="1" applyAlignment="1" applyProtection="1">
      <alignment vertical="center" wrapText="1"/>
      <protection locked="0"/>
    </xf>
    <xf numFmtId="168" fontId="10" fillId="5" borderId="29" xfId="0" applyNumberFormat="1" applyFont="1" applyFill="1" applyBorder="1" applyAlignment="1">
      <alignment vertical="center" wrapText="1"/>
    </xf>
    <xf numFmtId="168" fontId="11" fillId="5" borderId="41" xfId="5" applyNumberFormat="1" applyFont="1" applyFill="1" applyBorder="1" applyAlignment="1" applyProtection="1">
      <alignment horizontal="center" vertical="center" wrapText="1"/>
    </xf>
    <xf numFmtId="168" fontId="11" fillId="5" borderId="39" xfId="5" applyNumberFormat="1" applyFont="1" applyFill="1" applyBorder="1" applyAlignment="1" applyProtection="1">
      <alignment horizontal="center" vertical="center" wrapText="1"/>
      <protection locked="0"/>
    </xf>
    <xf numFmtId="168" fontId="11" fillId="5" borderId="29" xfId="5" applyNumberFormat="1" applyFont="1" applyFill="1" applyBorder="1" applyAlignment="1" applyProtection="1">
      <alignment horizontal="center" vertical="center" wrapText="1"/>
    </xf>
    <xf numFmtId="9" fontId="7" fillId="0" borderId="0" xfId="8" applyFont="1" applyFill="1" applyAlignment="1" applyProtection="1">
      <alignment vertical="center"/>
    </xf>
    <xf numFmtId="168" fontId="11" fillId="5" borderId="43" xfId="5" applyNumberFormat="1" applyFont="1" applyFill="1" applyBorder="1" applyAlignment="1" applyProtection="1">
      <alignment horizontal="center" vertical="center" wrapText="1"/>
    </xf>
    <xf numFmtId="168" fontId="9" fillId="8" borderId="81" xfId="0" applyNumberFormat="1" applyFont="1" applyFill="1" applyBorder="1" applyAlignment="1">
      <alignment horizontal="center" vertical="center" wrapText="1"/>
    </xf>
    <xf numFmtId="168" fontId="9" fillId="8" borderId="73" xfId="0" applyNumberFormat="1" applyFont="1" applyFill="1" applyBorder="1" applyAlignment="1">
      <alignment horizontal="center" vertical="center" wrapText="1"/>
    </xf>
    <xf numFmtId="168" fontId="9" fillId="8" borderId="81" xfId="5" applyNumberFormat="1" applyFont="1" applyFill="1" applyBorder="1" applyAlignment="1" applyProtection="1">
      <alignment horizontal="left" vertical="center" wrapText="1"/>
    </xf>
    <xf numFmtId="168" fontId="9" fillId="8" borderId="72" xfId="5" applyNumberFormat="1" applyFont="1" applyFill="1" applyBorder="1" applyAlignment="1" applyProtection="1">
      <alignment horizontal="left" vertical="center" wrapText="1"/>
    </xf>
    <xf numFmtId="168" fontId="9" fillId="8" borderId="73" xfId="5" applyNumberFormat="1" applyFont="1" applyFill="1" applyBorder="1" applyAlignment="1" applyProtection="1">
      <alignment horizontal="left" vertical="center" wrapText="1"/>
    </xf>
    <xf numFmtId="168" fontId="11" fillId="1" borderId="41" xfId="0" applyNumberFormat="1" applyFont="1" applyFill="1" applyBorder="1" applyAlignment="1">
      <alignment horizontal="center" vertical="center" wrapText="1"/>
    </xf>
    <xf numFmtId="168" fontId="11" fillId="1" borderId="37" xfId="0" applyNumberFormat="1" applyFont="1" applyFill="1" applyBorder="1" applyAlignment="1">
      <alignment horizontal="center" vertical="center" wrapText="1"/>
    </xf>
    <xf numFmtId="168" fontId="11" fillId="1" borderId="29" xfId="0" applyNumberFormat="1" applyFont="1" applyFill="1" applyBorder="1" applyAlignment="1">
      <alignment horizontal="center" vertical="center" wrapText="1"/>
    </xf>
    <xf numFmtId="168" fontId="9" fillId="8" borderId="82" xfId="5" applyNumberFormat="1" applyFont="1" applyFill="1" applyBorder="1" applyAlignment="1" applyProtection="1">
      <alignment horizontal="left" vertical="center" wrapText="1"/>
    </xf>
    <xf numFmtId="168" fontId="9" fillId="8" borderId="83" xfId="5" applyNumberFormat="1" applyFont="1" applyFill="1" applyBorder="1" applyAlignment="1" applyProtection="1">
      <alignment horizontal="left" vertical="center" wrapText="1"/>
    </xf>
    <xf numFmtId="168" fontId="9" fillId="8" borderId="84" xfId="5" applyNumberFormat="1" applyFont="1" applyFill="1" applyBorder="1" applyAlignment="1" applyProtection="1">
      <alignment horizontal="left" vertical="center" wrapText="1"/>
    </xf>
    <xf numFmtId="168" fontId="11" fillId="1" borderId="110" xfId="0" applyNumberFormat="1" applyFont="1" applyFill="1" applyBorder="1" applyAlignment="1">
      <alignment horizontal="center" vertical="center" wrapText="1"/>
    </xf>
    <xf numFmtId="168" fontId="11" fillId="1" borderId="111" xfId="0" applyNumberFormat="1" applyFont="1" applyFill="1" applyBorder="1" applyAlignment="1">
      <alignment horizontal="center" vertical="center" wrapText="1"/>
    </xf>
    <xf numFmtId="168" fontId="11" fillId="1" borderId="109" xfId="0" applyNumberFormat="1" applyFont="1" applyFill="1" applyBorder="1" applyAlignment="1">
      <alignment horizontal="center" vertical="center" wrapText="1"/>
    </xf>
    <xf numFmtId="0" fontId="10" fillId="5" borderId="40" xfId="0" applyFont="1" applyFill="1" applyBorder="1" applyAlignment="1">
      <alignment horizontal="left" vertical="center" wrapText="1"/>
    </xf>
    <xf numFmtId="168" fontId="11" fillId="1" borderId="42" xfId="0" applyNumberFormat="1" applyFont="1" applyFill="1" applyBorder="1" applyAlignment="1">
      <alignment horizontal="center" vertical="center" wrapText="1"/>
    </xf>
    <xf numFmtId="168" fontId="11" fillId="1" borderId="38" xfId="0" applyNumberFormat="1" applyFont="1" applyFill="1" applyBorder="1" applyAlignment="1">
      <alignment horizontal="center" vertical="center" wrapText="1"/>
    </xf>
    <xf numFmtId="168" fontId="11" fillId="1" borderId="36" xfId="0" applyNumberFormat="1" applyFont="1" applyFill="1" applyBorder="1" applyAlignment="1">
      <alignment horizontal="center" vertical="center" wrapText="1"/>
    </xf>
    <xf numFmtId="168" fontId="11" fillId="5" borderId="42" xfId="5" applyNumberFormat="1" applyFont="1" applyFill="1" applyBorder="1" applyAlignment="1" applyProtection="1">
      <alignment horizontal="center" vertical="center" wrapText="1"/>
    </xf>
    <xf numFmtId="168" fontId="11" fillId="5" borderId="40" xfId="5" applyNumberFormat="1" applyFont="1" applyFill="1" applyBorder="1" applyAlignment="1" applyProtection="1">
      <alignment horizontal="center" vertical="center" wrapText="1"/>
      <protection locked="0"/>
    </xf>
    <xf numFmtId="168" fontId="11" fillId="5" borderId="36" xfId="5" applyNumberFormat="1" applyFont="1" applyFill="1" applyBorder="1" applyAlignment="1" applyProtection="1">
      <alignment horizontal="center" vertical="center" wrapText="1"/>
    </xf>
    <xf numFmtId="168" fontId="11" fillId="5" borderId="44" xfId="5" applyNumberFormat="1" applyFont="1" applyFill="1" applyBorder="1" applyAlignment="1" applyProtection="1">
      <alignment horizontal="center" vertical="center" wrapText="1"/>
    </xf>
    <xf numFmtId="0" fontId="9" fillId="8" borderId="15" xfId="0" applyFont="1" applyFill="1" applyBorder="1" applyAlignment="1">
      <alignment horizontal="center" vertical="center"/>
    </xf>
    <xf numFmtId="168" fontId="9" fillId="8" borderId="77" xfId="0" applyNumberFormat="1" applyFont="1" applyFill="1" applyBorder="1" applyAlignment="1">
      <alignment horizontal="center" vertical="center" wrapText="1"/>
    </xf>
    <xf numFmtId="168" fontId="9" fillId="8" borderId="70" xfId="0" applyNumberFormat="1" applyFont="1" applyFill="1" applyBorder="1" applyAlignment="1">
      <alignment horizontal="center" vertical="center" wrapText="1"/>
    </xf>
    <xf numFmtId="168" fontId="9" fillId="8" borderId="71" xfId="0" applyNumberFormat="1" applyFont="1" applyFill="1" applyBorder="1" applyAlignment="1">
      <alignment horizontal="center" vertical="center" wrapText="1"/>
    </xf>
    <xf numFmtId="168" fontId="9" fillId="8" borderId="76" xfId="0" applyNumberFormat="1" applyFont="1" applyFill="1" applyBorder="1" applyAlignment="1">
      <alignment horizontal="center" vertical="center" wrapText="1"/>
    </xf>
    <xf numFmtId="168" fontId="9" fillId="8" borderId="15"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9" fontId="6" fillId="0" borderId="0" xfId="8" applyFont="1" applyFill="1" applyAlignment="1" applyProtection="1">
      <alignment horizontal="center" vertical="center" wrapText="1"/>
    </xf>
    <xf numFmtId="0" fontId="9" fillId="7" borderId="0" xfId="0" applyFont="1" applyFill="1" applyAlignment="1">
      <alignment horizontal="center" vertical="center"/>
    </xf>
    <xf numFmtId="0" fontId="9" fillId="7" borderId="4" xfId="0" applyFont="1" applyFill="1" applyBorder="1" applyAlignment="1">
      <alignment vertical="center"/>
    </xf>
    <xf numFmtId="168" fontId="9" fillId="7" borderId="4" xfId="0" applyNumberFormat="1" applyFont="1" applyFill="1" applyBorder="1" applyAlignment="1">
      <alignment vertical="center"/>
    </xf>
    <xf numFmtId="168" fontId="12" fillId="5" borderId="4" xfId="0" applyNumberFormat="1" applyFont="1" applyFill="1" applyBorder="1" applyAlignment="1">
      <alignment vertical="center"/>
    </xf>
    <xf numFmtId="9" fontId="12" fillId="5" borderId="4" xfId="8" applyFont="1" applyFill="1" applyBorder="1" applyAlignment="1">
      <alignment vertical="center"/>
    </xf>
    <xf numFmtId="0" fontId="12" fillId="0" borderId="0" xfId="0" applyFont="1" applyAlignment="1">
      <alignment vertical="center"/>
    </xf>
    <xf numFmtId="0" fontId="9" fillId="7" borderId="8" xfId="0" applyFont="1" applyFill="1" applyBorder="1" applyAlignment="1">
      <alignment vertical="center"/>
    </xf>
    <xf numFmtId="168" fontId="9" fillId="7" borderId="7" xfId="0" applyNumberFormat="1" applyFont="1" applyFill="1" applyBorder="1" applyAlignment="1">
      <alignment vertical="center"/>
    </xf>
    <xf numFmtId="0" fontId="0" fillId="0" borderId="0" xfId="0" applyAlignment="1">
      <alignment vertical="center"/>
    </xf>
    <xf numFmtId="0" fontId="17" fillId="0" borderId="0" xfId="0" applyFont="1" applyAlignment="1">
      <alignment vertical="center"/>
    </xf>
    <xf numFmtId="0" fontId="19" fillId="0" borderId="0" xfId="0" applyFont="1" applyAlignment="1">
      <alignment vertical="center"/>
    </xf>
    <xf numFmtId="0" fontId="9" fillId="8" borderId="70" xfId="0" applyFont="1" applyFill="1" applyBorder="1" applyAlignment="1" applyProtection="1">
      <alignment horizontal="center" vertical="center" wrapText="1"/>
      <protection locked="0"/>
    </xf>
    <xf numFmtId="168" fontId="9" fillId="8" borderId="72" xfId="0" applyNumberFormat="1" applyFont="1" applyFill="1" applyBorder="1" applyAlignment="1">
      <alignment horizontal="center" vertical="center" wrapText="1"/>
    </xf>
    <xf numFmtId="168" fontId="11" fillId="1" borderId="41" xfId="0" applyNumberFormat="1" applyFont="1" applyFill="1" applyBorder="1" applyAlignment="1">
      <alignment vertical="center" wrapText="1"/>
    </xf>
    <xf numFmtId="168" fontId="11" fillId="1" borderId="37" xfId="0" applyNumberFormat="1" applyFont="1" applyFill="1" applyBorder="1" applyAlignment="1" applyProtection="1">
      <alignment vertical="center" wrapText="1"/>
      <protection locked="0"/>
    </xf>
    <xf numFmtId="168" fontId="10" fillId="1" borderId="29" xfId="0" applyNumberFormat="1" applyFont="1" applyFill="1" applyBorder="1" applyAlignment="1">
      <alignment vertical="center" wrapText="1"/>
    </xf>
    <xf numFmtId="0" fontId="9" fillId="7" borderId="4" xfId="0" applyFont="1" applyFill="1" applyBorder="1" applyAlignment="1">
      <alignment horizontal="center" vertical="center" wrapText="1"/>
    </xf>
    <xf numFmtId="0" fontId="12"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center"/>
    </xf>
    <xf numFmtId="0" fontId="15" fillId="0" borderId="9" xfId="0" applyFont="1" applyBorder="1" applyAlignment="1">
      <alignment vertical="center"/>
    </xf>
    <xf numFmtId="0" fontId="16" fillId="8" borderId="115" xfId="0" applyFont="1" applyFill="1" applyBorder="1" applyAlignment="1">
      <alignment horizontal="center" vertical="center"/>
    </xf>
    <xf numFmtId="0" fontId="16" fillId="8" borderId="74" xfId="0" applyFont="1" applyFill="1" applyBorder="1" applyAlignment="1">
      <alignment horizontal="center" vertical="center" wrapText="1"/>
    </xf>
    <xf numFmtId="0" fontId="16" fillId="8" borderId="72" xfId="0" applyFont="1" applyFill="1" applyBorder="1" applyAlignment="1">
      <alignment horizontal="center" vertical="center" wrapText="1"/>
    </xf>
    <xf numFmtId="0" fontId="16" fillId="8" borderId="73" xfId="0" applyFont="1" applyFill="1" applyBorder="1" applyAlignment="1">
      <alignment horizontal="center" vertical="center" wrapText="1"/>
    </xf>
    <xf numFmtId="168" fontId="16" fillId="8" borderId="85" xfId="0" applyNumberFormat="1" applyFont="1" applyFill="1" applyBorder="1" applyAlignment="1">
      <alignment vertical="center" wrapText="1"/>
    </xf>
    <xf numFmtId="0" fontId="14" fillId="0" borderId="0" xfId="0" applyFont="1" applyAlignment="1">
      <alignment vertical="center"/>
    </xf>
    <xf numFmtId="0" fontId="16" fillId="8" borderId="77" xfId="0" applyFont="1" applyFill="1" applyBorder="1" applyAlignment="1">
      <alignment horizontal="center" vertical="center"/>
    </xf>
    <xf numFmtId="168" fontId="16" fillId="8" borderId="70" xfId="0" applyNumberFormat="1" applyFont="1" applyFill="1" applyBorder="1" applyAlignment="1">
      <alignment horizontal="center" vertical="center" wrapText="1"/>
    </xf>
    <xf numFmtId="168" fontId="16" fillId="8" borderId="7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9" fontId="15" fillId="0" borderId="0" xfId="8" applyFont="1" applyFill="1" applyAlignment="1" applyProtection="1">
      <alignment horizontal="center" vertical="center" wrapText="1"/>
    </xf>
    <xf numFmtId="0" fontId="16" fillId="0" borderId="0" xfId="0" applyFont="1" applyAlignment="1">
      <alignment horizontal="center" vertical="center"/>
    </xf>
    <xf numFmtId="168" fontId="22" fillId="1" borderId="47" xfId="0" applyNumberFormat="1" applyFont="1" applyFill="1" applyBorder="1" applyAlignment="1">
      <alignment horizontal="center" vertical="center" wrapText="1"/>
    </xf>
    <xf numFmtId="168" fontId="22" fillId="1" borderId="29" xfId="0" applyNumberFormat="1" applyFont="1" applyFill="1" applyBorder="1" applyAlignment="1">
      <alignment horizontal="center" vertical="center" wrapText="1"/>
    </xf>
    <xf numFmtId="0" fontId="18" fillId="8" borderId="0" xfId="0" applyFont="1" applyFill="1" applyAlignment="1">
      <alignment horizontal="center" vertical="center"/>
    </xf>
    <xf numFmtId="0" fontId="23" fillId="0" borderId="0" xfId="0" applyFont="1" applyAlignment="1">
      <alignment vertical="center"/>
    </xf>
    <xf numFmtId="0" fontId="8" fillId="8" borderId="0" xfId="0" applyFont="1" applyFill="1" applyAlignment="1">
      <alignment horizontal="center" vertical="center"/>
    </xf>
    <xf numFmtId="0" fontId="24" fillId="0" borderId="0" xfId="0" applyFont="1" applyAlignment="1">
      <alignment vertical="center"/>
    </xf>
    <xf numFmtId="0" fontId="19" fillId="8" borderId="0" xfId="0" applyFont="1" applyFill="1" applyAlignment="1">
      <alignment vertical="center"/>
    </xf>
    <xf numFmtId="0" fontId="14" fillId="0" borderId="0" xfId="0" applyFont="1" applyAlignment="1">
      <alignment horizontal="justify" vertical="center" wrapText="1"/>
    </xf>
    <xf numFmtId="0" fontId="14" fillId="8" borderId="0" xfId="0" applyFont="1" applyFill="1" applyAlignment="1">
      <alignment vertical="center"/>
    </xf>
    <xf numFmtId="0" fontId="0" fillId="8" borderId="0" xfId="0" applyFill="1" applyAlignment="1">
      <alignment vertical="center"/>
    </xf>
    <xf numFmtId="0" fontId="0" fillId="0" borderId="0" xfId="0" applyAlignment="1">
      <alignment horizontal="left" vertical="center"/>
    </xf>
    <xf numFmtId="0" fontId="2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4" fillId="8" borderId="0" xfId="0" applyFont="1" applyFill="1" applyAlignment="1">
      <alignment vertical="center"/>
    </xf>
    <xf numFmtId="0" fontId="26" fillId="8" borderId="0" xfId="0" applyFont="1" applyFill="1" applyAlignment="1">
      <alignment vertical="center" wrapText="1"/>
    </xf>
    <xf numFmtId="0" fontId="26" fillId="0" borderId="0" xfId="0" applyFont="1" applyAlignment="1">
      <alignment vertical="center" wrapText="1"/>
    </xf>
    <xf numFmtId="0" fontId="24" fillId="0" borderId="0" xfId="0" applyFont="1" applyAlignment="1">
      <alignment horizontal="justify" vertical="center" wrapText="1"/>
    </xf>
    <xf numFmtId="0" fontId="0" fillId="2" borderId="0" xfId="0" applyFill="1" applyAlignment="1">
      <alignment vertical="center"/>
    </xf>
    <xf numFmtId="0" fontId="0" fillId="8" borderId="67" xfId="0" applyFill="1" applyBorder="1" applyAlignment="1">
      <alignment vertical="center"/>
    </xf>
    <xf numFmtId="0" fontId="0" fillId="8" borderId="62" xfId="0" applyFill="1" applyBorder="1" applyAlignment="1">
      <alignment vertical="center"/>
    </xf>
    <xf numFmtId="0" fontId="0" fillId="8" borderId="68" xfId="0" applyFill="1" applyBorder="1" applyAlignment="1">
      <alignment vertical="center"/>
    </xf>
    <xf numFmtId="0" fontId="0" fillId="0" borderId="28" xfId="0" applyBorder="1" applyAlignment="1">
      <alignment vertical="center"/>
    </xf>
    <xf numFmtId="0" fontId="0" fillId="2" borderId="2" xfId="0" applyFill="1" applyBorder="1" applyAlignment="1">
      <alignment vertical="center"/>
    </xf>
    <xf numFmtId="0" fontId="0" fillId="0" borderId="1" xfId="0" applyBorder="1" applyAlignment="1">
      <alignment vertical="center"/>
    </xf>
    <xf numFmtId="0" fontId="29" fillId="2" borderId="0" xfId="0" applyFont="1" applyFill="1" applyAlignment="1">
      <alignment vertical="center"/>
    </xf>
    <xf numFmtId="0" fontId="24" fillId="2" borderId="0" xfId="0" applyFont="1" applyFill="1" applyAlignment="1">
      <alignment vertical="center"/>
    </xf>
    <xf numFmtId="0" fontId="8" fillId="8" borderId="13" xfId="0" applyFont="1" applyFill="1" applyBorder="1" applyAlignment="1">
      <alignment vertical="center" wrapText="1"/>
    </xf>
    <xf numFmtId="0" fontId="30" fillId="0" borderId="0" xfId="0" applyFont="1" applyAlignment="1">
      <alignment vertical="center"/>
    </xf>
    <xf numFmtId="164" fontId="30" fillId="0" borderId="0" xfId="6" applyFont="1" applyAlignment="1">
      <alignment vertical="center"/>
    </xf>
    <xf numFmtId="164" fontId="32" fillId="0" borderId="0" xfId="6" applyFont="1" applyAlignment="1">
      <alignment vertical="center"/>
    </xf>
    <xf numFmtId="164" fontId="33" fillId="0" borderId="0" xfId="6" applyFont="1" applyBorder="1" applyAlignment="1">
      <alignment vertical="center"/>
    </xf>
    <xf numFmtId="164" fontId="30" fillId="0" borderId="0" xfId="6" applyFont="1" applyAlignment="1">
      <alignment horizontal="right" vertical="center"/>
    </xf>
    <xf numFmtId="164" fontId="33" fillId="0" borderId="0" xfId="6" applyFont="1" applyAlignment="1">
      <alignment vertical="center"/>
    </xf>
    <xf numFmtId="164" fontId="30" fillId="0" borderId="0" xfId="6" applyFont="1" applyBorder="1" applyAlignment="1">
      <alignment vertical="center"/>
    </xf>
    <xf numFmtId="10" fontId="30" fillId="0" borderId="0" xfId="8" applyNumberFormat="1" applyFont="1" applyBorder="1" applyAlignment="1">
      <alignment vertical="center"/>
    </xf>
    <xf numFmtId="0" fontId="30" fillId="2" borderId="0" xfId="0" applyFont="1" applyFill="1" applyAlignment="1">
      <alignment vertical="center"/>
    </xf>
    <xf numFmtId="0" fontId="30" fillId="8" borderId="2" xfId="0" applyFont="1" applyFill="1" applyBorder="1" applyAlignment="1">
      <alignment vertical="center"/>
    </xf>
    <xf numFmtId="0" fontId="34" fillId="8" borderId="56" xfId="0" applyFont="1" applyFill="1" applyBorder="1" applyAlignment="1">
      <alignment vertical="center"/>
    </xf>
    <xf numFmtId="0" fontId="30" fillId="8" borderId="58" xfId="0" applyFont="1" applyFill="1" applyBorder="1" applyAlignment="1">
      <alignment vertical="center"/>
    </xf>
    <xf numFmtId="0" fontId="30" fillId="8" borderId="1" xfId="0" applyFont="1" applyFill="1" applyBorder="1" applyAlignment="1">
      <alignment vertical="center"/>
    </xf>
    <xf numFmtId="0" fontId="30" fillId="8" borderId="26" xfId="0" applyFont="1" applyFill="1" applyBorder="1" applyAlignment="1">
      <alignment vertical="center"/>
    </xf>
    <xf numFmtId="0" fontId="35" fillId="8" borderId="57"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0" xfId="0" applyFont="1" applyFill="1" applyAlignment="1">
      <alignment vertical="center"/>
    </xf>
    <xf numFmtId="0" fontId="36" fillId="0" borderId="0" xfId="0" applyFont="1" applyAlignment="1">
      <alignment vertical="center" wrapText="1"/>
    </xf>
    <xf numFmtId="0" fontId="30" fillId="8" borderId="69" xfId="0" applyFont="1" applyFill="1" applyBorder="1" applyAlignment="1">
      <alignment vertical="center"/>
    </xf>
    <xf numFmtId="0" fontId="30" fillId="8" borderId="0" xfId="0" applyFont="1" applyFill="1" applyAlignment="1">
      <alignment vertical="center" wrapText="1"/>
    </xf>
    <xf numFmtId="0" fontId="31" fillId="8" borderId="1" xfId="0" applyFont="1" applyFill="1" applyBorder="1" applyAlignment="1">
      <alignment horizontal="center" vertical="center" wrapText="1"/>
    </xf>
    <xf numFmtId="168" fontId="30" fillId="8" borderId="63" xfId="0" applyNumberFormat="1" applyFont="1" applyFill="1" applyBorder="1" applyAlignment="1">
      <alignment vertical="center"/>
    </xf>
    <xf numFmtId="168" fontId="31" fillId="0" borderId="0" xfId="0" applyNumberFormat="1" applyFont="1" applyAlignment="1">
      <alignment horizontal="center" vertical="center" wrapText="1"/>
    </xf>
    <xf numFmtId="168" fontId="31" fillId="8" borderId="1" xfId="0" applyNumberFormat="1" applyFont="1" applyFill="1" applyBorder="1" applyAlignment="1">
      <alignment vertical="center" wrapText="1"/>
    </xf>
    <xf numFmtId="168" fontId="30" fillId="8" borderId="65" xfId="0" applyNumberFormat="1" applyFont="1" applyFill="1" applyBorder="1" applyAlignment="1">
      <alignment vertical="center"/>
    </xf>
    <xf numFmtId="168" fontId="30" fillId="8" borderId="66" xfId="0" applyNumberFormat="1" applyFont="1" applyFill="1" applyBorder="1" applyAlignment="1">
      <alignment vertical="center"/>
    </xf>
    <xf numFmtId="0" fontId="31" fillId="8" borderId="4" xfId="0" applyFont="1" applyFill="1" applyBorder="1" applyAlignment="1">
      <alignment horizontal="center" vertical="center"/>
    </xf>
    <xf numFmtId="0" fontId="31" fillId="8" borderId="4" xfId="0" applyFont="1" applyFill="1" applyBorder="1" applyAlignment="1">
      <alignment horizontal="center" vertical="center" wrapText="1"/>
    </xf>
    <xf numFmtId="168" fontId="31" fillId="8" borderId="4" xfId="0" applyNumberFormat="1" applyFont="1" applyFill="1" applyBorder="1" applyAlignment="1">
      <alignment horizontal="center" vertical="center" wrapText="1"/>
    </xf>
    <xf numFmtId="168" fontId="31" fillId="8" borderId="0" xfId="0" applyNumberFormat="1" applyFont="1" applyFill="1" applyAlignment="1">
      <alignment vertical="center" wrapText="1"/>
    </xf>
    <xf numFmtId="0" fontId="30" fillId="8" borderId="16" xfId="0" applyFont="1" applyFill="1" applyBorder="1" applyAlignment="1">
      <alignment vertical="center"/>
    </xf>
    <xf numFmtId="0" fontId="30" fillId="8" borderId="11" xfId="0" applyFont="1" applyFill="1" applyBorder="1" applyAlignment="1">
      <alignment vertical="center"/>
    </xf>
    <xf numFmtId="0" fontId="35" fillId="8" borderId="12" xfId="0" applyFont="1" applyFill="1" applyBorder="1" applyAlignment="1">
      <alignment vertical="center" wrapText="1"/>
    </xf>
    <xf numFmtId="168" fontId="31" fillId="8" borderId="14" xfId="0" applyNumberFormat="1" applyFont="1" applyFill="1" applyBorder="1" applyAlignment="1">
      <alignment vertical="center" wrapText="1"/>
    </xf>
    <xf numFmtId="0" fontId="0" fillId="8" borderId="58" xfId="0" applyFill="1" applyBorder="1" applyAlignment="1">
      <alignment vertical="center"/>
    </xf>
    <xf numFmtId="0" fontId="0" fillId="8" borderId="56" xfId="0" applyFill="1" applyBorder="1" applyAlignment="1">
      <alignment vertical="center"/>
    </xf>
    <xf numFmtId="3" fontId="25" fillId="6" borderId="4" xfId="0" applyNumberFormat="1" applyFont="1" applyFill="1" applyBorder="1" applyAlignment="1">
      <alignment vertical="center"/>
    </xf>
    <xf numFmtId="0" fontId="38" fillId="8" borderId="58" xfId="0" applyFont="1" applyFill="1" applyBorder="1" applyAlignment="1">
      <alignment horizontal="center" vertical="top"/>
    </xf>
    <xf numFmtId="0" fontId="18" fillId="8" borderId="0" xfId="0" applyFont="1" applyFill="1" applyAlignment="1">
      <alignment vertical="center"/>
    </xf>
    <xf numFmtId="0" fontId="39" fillId="8" borderId="0" xfId="0" applyFont="1" applyFill="1" applyAlignment="1">
      <alignment horizontal="center" vertical="center"/>
    </xf>
    <xf numFmtId="165" fontId="28" fillId="6" borderId="18" xfId="3" applyFont="1" applyFill="1" applyBorder="1" applyAlignment="1" applyProtection="1">
      <alignment vertical="center"/>
    </xf>
    <xf numFmtId="9" fontId="28" fillId="6" borderId="18" xfId="8" applyFont="1" applyFill="1" applyBorder="1" applyAlignment="1" applyProtection="1">
      <alignment vertical="center"/>
    </xf>
    <xf numFmtId="165" fontId="25" fillId="10" borderId="4" xfId="3" applyFont="1" applyFill="1" applyBorder="1" applyAlignment="1" applyProtection="1">
      <alignment vertical="center"/>
    </xf>
    <xf numFmtId="0" fontId="40" fillId="8" borderId="58" xfId="0" applyFont="1" applyFill="1" applyBorder="1" applyAlignment="1">
      <alignment horizontal="center" vertical="top"/>
    </xf>
    <xf numFmtId="165" fontId="28" fillId="6" borderId="4" xfId="3" applyFont="1" applyFill="1" applyBorder="1" applyAlignment="1" applyProtection="1">
      <alignment vertical="center"/>
    </xf>
    <xf numFmtId="9" fontId="28" fillId="6" borderId="4" xfId="8" applyFont="1" applyFill="1" applyBorder="1" applyAlignment="1" applyProtection="1">
      <alignment vertical="center"/>
    </xf>
    <xf numFmtId="168" fontId="20" fillId="8" borderId="56" xfId="0" applyNumberFormat="1" applyFont="1" applyFill="1" applyBorder="1" applyAlignment="1">
      <alignment vertical="center" wrapText="1"/>
    </xf>
    <xf numFmtId="168" fontId="43" fillId="8" borderId="0" xfId="0" applyNumberFormat="1" applyFont="1" applyFill="1" applyAlignment="1">
      <alignment horizontal="center" vertical="center"/>
    </xf>
    <xf numFmtId="0" fontId="0" fillId="8" borderId="59" xfId="0" applyFill="1" applyBorder="1" applyAlignment="1">
      <alignment vertical="center"/>
    </xf>
    <xf numFmtId="0" fontId="0" fillId="8" borderId="25" xfId="0" applyFill="1" applyBorder="1" applyAlignment="1">
      <alignment vertical="center"/>
    </xf>
    <xf numFmtId="168" fontId="19" fillId="8" borderId="25" xfId="0" applyNumberFormat="1" applyFont="1" applyFill="1" applyBorder="1" applyAlignment="1">
      <alignment horizontal="center" vertical="center"/>
    </xf>
    <xf numFmtId="0" fontId="0" fillId="8" borderId="26" xfId="0" applyFill="1" applyBorder="1" applyAlignment="1">
      <alignment vertical="center"/>
    </xf>
    <xf numFmtId="0" fontId="0" fillId="8" borderId="60" xfId="0" applyFill="1" applyBorder="1" applyAlignment="1">
      <alignment vertical="center"/>
    </xf>
    <xf numFmtId="168" fontId="19" fillId="8" borderId="0" xfId="0" applyNumberFormat="1" applyFont="1" applyFill="1" applyAlignment="1">
      <alignment horizontal="center" vertical="center"/>
    </xf>
    <xf numFmtId="0" fontId="0" fillId="8" borderId="61" xfId="0" applyFill="1" applyBorder="1" applyAlignment="1">
      <alignment vertical="center"/>
    </xf>
    <xf numFmtId="0" fontId="40" fillId="8" borderId="60" xfId="0" applyFont="1" applyFill="1" applyBorder="1" applyAlignment="1">
      <alignment vertical="center"/>
    </xf>
    <xf numFmtId="168" fontId="20" fillId="8" borderId="0" xfId="0" applyNumberFormat="1" applyFont="1" applyFill="1" applyAlignment="1">
      <alignment vertical="center" wrapText="1"/>
    </xf>
    <xf numFmtId="0" fontId="0" fillId="8" borderId="0" xfId="0" applyFill="1" applyAlignment="1">
      <alignment horizontal="left" vertical="center"/>
    </xf>
    <xf numFmtId="168" fontId="15" fillId="8" borderId="0" xfId="0" applyNumberFormat="1" applyFont="1" applyFill="1" applyAlignment="1">
      <alignment horizontal="center" vertical="center"/>
    </xf>
    <xf numFmtId="0" fontId="0" fillId="8" borderId="27" xfId="0" applyFill="1" applyBorder="1" applyAlignment="1">
      <alignment vertical="center"/>
    </xf>
    <xf numFmtId="0" fontId="0" fillId="8" borderId="25" xfId="0" applyFill="1" applyBorder="1" applyAlignment="1">
      <alignment horizontal="left" vertical="center"/>
    </xf>
    <xf numFmtId="165" fontId="44" fillId="8" borderId="25" xfId="3" applyFont="1" applyFill="1" applyBorder="1" applyAlignment="1" applyProtection="1">
      <alignment horizontal="center" vertical="center"/>
    </xf>
    <xf numFmtId="168" fontId="20" fillId="8" borderId="26" xfId="0" applyNumberFormat="1" applyFont="1" applyFill="1" applyBorder="1" applyAlignment="1">
      <alignment vertical="center" wrapText="1"/>
    </xf>
    <xf numFmtId="168" fontId="4" fillId="8" borderId="0" xfId="0" applyNumberFormat="1" applyFont="1" applyFill="1" applyAlignment="1">
      <alignment horizontal="center" vertical="center" wrapText="1"/>
    </xf>
    <xf numFmtId="0" fontId="16" fillId="8" borderId="87" xfId="0" applyFont="1" applyFill="1" applyBorder="1" applyAlignment="1">
      <alignment horizontal="center" vertical="center" wrapText="1"/>
    </xf>
    <xf numFmtId="0" fontId="0" fillId="2" borderId="27" xfId="0" applyFill="1" applyBorder="1" applyAlignment="1">
      <alignment vertical="center"/>
    </xf>
    <xf numFmtId="0" fontId="0" fillId="2" borderId="25" xfId="0" applyFill="1" applyBorder="1" applyAlignment="1">
      <alignment vertical="center"/>
    </xf>
    <xf numFmtId="0" fontId="19" fillId="2" borderId="25" xfId="0" applyFont="1" applyFill="1" applyBorder="1" applyAlignment="1">
      <alignment vertical="center"/>
    </xf>
    <xf numFmtId="0" fontId="0" fillId="2" borderId="26" xfId="0" applyFill="1" applyBorder="1" applyAlignment="1">
      <alignment vertical="center"/>
    </xf>
    <xf numFmtId="0" fontId="0" fillId="0" borderId="25" xfId="0" applyBorder="1" applyAlignment="1">
      <alignment vertical="center"/>
    </xf>
    <xf numFmtId="0" fontId="45" fillId="0" borderId="0" xfId="0" applyFont="1" applyAlignment="1">
      <alignment vertical="center"/>
    </xf>
    <xf numFmtId="0" fontId="8" fillId="8" borderId="0" xfId="0" applyFont="1" applyFill="1" applyAlignment="1">
      <alignment vertical="center"/>
    </xf>
    <xf numFmtId="0" fontId="14" fillId="8" borderId="13" xfId="0" applyFont="1" applyFill="1" applyBorder="1" applyAlignment="1">
      <alignment horizontal="justify" vertical="center" wrapText="1"/>
    </xf>
    <xf numFmtId="0" fontId="14" fillId="8" borderId="5" xfId="0" applyFont="1" applyFill="1" applyBorder="1" applyAlignment="1">
      <alignment horizontal="justify" vertical="center" wrapText="1"/>
    </xf>
    <xf numFmtId="0" fontId="16" fillId="8" borderId="5" xfId="0" applyFont="1" applyFill="1" applyBorder="1" applyAlignment="1">
      <alignment horizontal="center" vertical="center" wrapText="1"/>
    </xf>
    <xf numFmtId="0" fontId="14" fillId="8" borderId="10" xfId="0" applyFont="1" applyFill="1" applyBorder="1" applyAlignment="1">
      <alignment horizontal="justify" vertical="center" wrapText="1"/>
    </xf>
    <xf numFmtId="0" fontId="14" fillId="3" borderId="0" xfId="0" applyFont="1" applyFill="1" applyAlignment="1">
      <alignment horizontal="justify" vertical="center" wrapText="1"/>
    </xf>
    <xf numFmtId="0" fontId="14" fillId="8" borderId="2" xfId="0" applyFont="1" applyFill="1" applyBorder="1" applyAlignment="1">
      <alignment horizontal="justify" vertical="center" wrapText="1"/>
    </xf>
    <xf numFmtId="0" fontId="25" fillId="0" borderId="0" xfId="0" applyFont="1" applyAlignment="1">
      <alignment horizontal="left" vertical="center"/>
    </xf>
    <xf numFmtId="0" fontId="14" fillId="0" borderId="0" xfId="0" applyFont="1" applyAlignment="1">
      <alignment horizontal="left" vertical="center"/>
    </xf>
    <xf numFmtId="0" fontId="14" fillId="8" borderId="0" xfId="0" applyFont="1" applyFill="1" applyAlignment="1">
      <alignment horizontal="justify" vertical="center" wrapText="1"/>
    </xf>
    <xf numFmtId="0" fontId="14" fillId="8" borderId="1" xfId="0" applyFont="1" applyFill="1" applyBorder="1" applyAlignment="1">
      <alignment horizontal="justify" vertical="center" wrapText="1"/>
    </xf>
    <xf numFmtId="0" fontId="14" fillId="8" borderId="2" xfId="0" applyFont="1" applyFill="1" applyBorder="1" applyAlignment="1">
      <alignment vertical="center"/>
    </xf>
    <xf numFmtId="0" fontId="14" fillId="8" borderId="1" xfId="0" applyFont="1" applyFill="1" applyBorder="1" applyAlignment="1">
      <alignment vertical="center"/>
    </xf>
    <xf numFmtId="0" fontId="13" fillId="8" borderId="4" xfId="0" applyFont="1" applyFill="1" applyBorder="1" applyAlignment="1">
      <alignment horizontal="center" vertical="center" wrapText="1"/>
    </xf>
    <xf numFmtId="166" fontId="20" fillId="4" borderId="4" xfId="5" applyFont="1" applyFill="1" applyBorder="1" applyAlignment="1" applyProtection="1">
      <alignment horizontal="justify" vertical="center" wrapText="1"/>
    </xf>
    <xf numFmtId="0" fontId="20" fillId="4" borderId="4" xfId="0" applyFont="1" applyFill="1" applyBorder="1" applyAlignment="1">
      <alignment horizontal="center" vertical="center" wrapText="1"/>
    </xf>
    <xf numFmtId="168" fontId="25" fillId="0" borderId="4" xfId="5" applyNumberFormat="1" applyFont="1" applyFill="1" applyBorder="1" applyAlignment="1" applyProtection="1">
      <alignment horizontal="justify" vertical="center" wrapText="1"/>
    </xf>
    <xf numFmtId="0" fontId="16" fillId="8" borderId="0" xfId="0" applyFont="1" applyFill="1" applyAlignment="1">
      <alignment horizontal="justify" vertical="center" wrapText="1"/>
    </xf>
    <xf numFmtId="0" fontId="5" fillId="0" borderId="0" xfId="0" applyFont="1"/>
    <xf numFmtId="0" fontId="48" fillId="0" borderId="0" xfId="0" applyFont="1" applyAlignment="1">
      <alignment vertical="center"/>
    </xf>
    <xf numFmtId="0" fontId="33" fillId="0" borderId="0" xfId="0" applyFont="1" applyAlignment="1">
      <alignment vertical="center"/>
    </xf>
    <xf numFmtId="0" fontId="33" fillId="0" borderId="9" xfId="0" applyFont="1" applyBorder="1" applyAlignment="1">
      <alignment vertical="center"/>
    </xf>
    <xf numFmtId="0" fontId="33" fillId="0" borderId="0" xfId="0" applyFont="1" applyAlignment="1">
      <alignment horizontal="center" vertical="center" wrapText="1"/>
    </xf>
    <xf numFmtId="0" fontId="35" fillId="8" borderId="129" xfId="0" applyFont="1" applyFill="1" applyBorder="1" applyAlignment="1">
      <alignment horizontal="center" vertical="center"/>
    </xf>
    <xf numFmtId="0" fontId="35" fillId="8" borderId="131"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8" borderId="126" xfId="0" applyFont="1" applyFill="1" applyBorder="1" applyAlignment="1">
      <alignment horizontal="center" vertical="center" wrapText="1"/>
    </xf>
    <xf numFmtId="168" fontId="35" fillId="8" borderId="132" xfId="0" applyNumberFormat="1" applyFont="1" applyFill="1" applyBorder="1" applyAlignment="1">
      <alignment vertical="center" wrapText="1"/>
    </xf>
    <xf numFmtId="168" fontId="36" fillId="1" borderId="133" xfId="0" applyNumberFormat="1" applyFont="1" applyFill="1" applyBorder="1" applyAlignment="1">
      <alignment horizontal="center" vertical="center" wrapText="1"/>
    </xf>
    <xf numFmtId="168" fontId="30" fillId="0" borderId="0" xfId="0" applyNumberFormat="1" applyFont="1" applyAlignment="1">
      <alignment vertical="center"/>
    </xf>
    <xf numFmtId="168" fontId="35" fillId="8" borderId="122" xfId="0" applyNumberFormat="1" applyFont="1" applyFill="1" applyBorder="1" applyAlignment="1">
      <alignment vertical="center" wrapText="1"/>
    </xf>
    <xf numFmtId="168" fontId="36" fillId="1" borderId="123" xfId="0" applyNumberFormat="1" applyFont="1" applyFill="1" applyBorder="1" applyAlignment="1">
      <alignment horizontal="center" vertical="center" wrapText="1"/>
    </xf>
    <xf numFmtId="9" fontId="30" fillId="0" borderId="0" xfId="8" applyFont="1" applyFill="1" applyAlignment="1" applyProtection="1">
      <alignment vertical="center"/>
    </xf>
    <xf numFmtId="168" fontId="35" fillId="8" borderId="122" xfId="0" applyNumberFormat="1" applyFont="1" applyFill="1" applyBorder="1" applyAlignment="1">
      <alignment horizontal="center" vertical="center" wrapText="1"/>
    </xf>
    <xf numFmtId="168" fontId="35" fillId="8" borderId="122" xfId="5" applyNumberFormat="1" applyFont="1" applyFill="1" applyBorder="1" applyAlignment="1" applyProtection="1">
      <alignment horizontal="left" vertical="center" wrapText="1"/>
    </xf>
    <xf numFmtId="168" fontId="36" fillId="1" borderId="4" xfId="0" applyNumberFormat="1" applyFont="1" applyFill="1" applyBorder="1" applyAlignment="1">
      <alignment horizontal="center" vertical="center" wrapText="1"/>
    </xf>
    <xf numFmtId="168" fontId="35" fillId="8" borderId="127" xfId="5" applyNumberFormat="1" applyFont="1" applyFill="1" applyBorder="1" applyAlignment="1" applyProtection="1">
      <alignment horizontal="left" vertical="center" wrapText="1"/>
    </xf>
    <xf numFmtId="168" fontId="36" fillId="1" borderId="17" xfId="0" applyNumberFormat="1" applyFont="1" applyFill="1" applyBorder="1" applyAlignment="1">
      <alignment horizontal="center" vertical="center" wrapText="1"/>
    </xf>
    <xf numFmtId="0" fontId="35" fillId="8" borderId="15" xfId="0" applyFont="1" applyFill="1" applyBorder="1" applyAlignment="1">
      <alignment horizontal="center" vertical="center"/>
    </xf>
    <xf numFmtId="168" fontId="35" fillId="8" borderId="129" xfId="0" applyNumberFormat="1" applyFont="1" applyFill="1" applyBorder="1" applyAlignment="1">
      <alignment horizontal="center" vertical="center" wrapText="1"/>
    </xf>
    <xf numFmtId="168" fontId="35" fillId="8" borderId="130" xfId="0" applyNumberFormat="1" applyFont="1" applyFill="1" applyBorder="1" applyAlignment="1">
      <alignment horizontal="center" vertical="center" wrapText="1"/>
    </xf>
    <xf numFmtId="168" fontId="35" fillId="8" borderId="131" xfId="0" applyNumberFormat="1" applyFont="1" applyFill="1" applyBorder="1" applyAlignment="1">
      <alignment horizontal="center" vertical="center" wrapText="1"/>
    </xf>
    <xf numFmtId="0" fontId="33" fillId="0" borderId="3" xfId="0" applyFont="1" applyBorder="1" applyAlignment="1">
      <alignment horizontal="center" vertical="center" wrapText="1"/>
    </xf>
    <xf numFmtId="9" fontId="33" fillId="0" borderId="0" xfId="8" applyFont="1" applyFill="1" applyAlignment="1" applyProtection="1">
      <alignment horizontal="center" vertical="center" wrapText="1"/>
    </xf>
    <xf numFmtId="0" fontId="30" fillId="0" borderId="0" xfId="0" applyFont="1"/>
    <xf numFmtId="0" fontId="50" fillId="0" borderId="0" xfId="0" applyFont="1" applyAlignment="1">
      <alignment vertical="center"/>
    </xf>
    <xf numFmtId="0" fontId="51" fillId="0" borderId="0" xfId="0" applyFont="1" applyAlignment="1">
      <alignment vertical="center"/>
    </xf>
    <xf numFmtId="0" fontId="33" fillId="8" borderId="0" xfId="0" applyFont="1" applyFill="1" applyAlignment="1">
      <alignment vertical="center"/>
    </xf>
    <xf numFmtId="0" fontId="36" fillId="8" borderId="0" xfId="0" applyFont="1" applyFill="1" applyAlignment="1">
      <alignment vertical="center" wrapText="1"/>
    </xf>
    <xf numFmtId="0" fontId="30" fillId="0" borderId="0" xfId="0" applyFont="1" applyAlignment="1">
      <alignment horizontal="justify" vertical="center" wrapText="1"/>
    </xf>
    <xf numFmtId="0" fontId="31" fillId="0" borderId="0" xfId="0" applyFont="1" applyAlignment="1">
      <alignment vertical="center"/>
    </xf>
    <xf numFmtId="0" fontId="30" fillId="0" borderId="6" xfId="0" applyFont="1" applyBorder="1" applyAlignment="1">
      <alignment horizontal="justify" vertical="center" wrapText="1"/>
    </xf>
    <xf numFmtId="0" fontId="30" fillId="8" borderId="0" xfId="0" applyFont="1" applyFill="1" applyAlignment="1">
      <alignment horizontal="justify" vertical="center" wrapText="1"/>
    </xf>
    <xf numFmtId="0" fontId="52" fillId="8" borderId="0" xfId="0" applyFont="1" applyFill="1" applyAlignment="1">
      <alignment horizontal="center" vertical="center"/>
    </xf>
    <xf numFmtId="0" fontId="24" fillId="0" borderId="0" xfId="0" applyFont="1"/>
    <xf numFmtId="168" fontId="22" fillId="10" borderId="49" xfId="0" applyNumberFormat="1" applyFont="1" applyFill="1" applyBorder="1" applyAlignment="1" applyProtection="1">
      <alignment vertical="center" wrapText="1"/>
      <protection locked="0"/>
    </xf>
    <xf numFmtId="168" fontId="22" fillId="10" borderId="75" xfId="0" applyNumberFormat="1" applyFont="1" applyFill="1" applyBorder="1" applyAlignment="1" applyProtection="1">
      <alignment vertical="center" wrapText="1"/>
      <protection locked="0"/>
    </xf>
    <xf numFmtId="168" fontId="22" fillId="10" borderId="29" xfId="5" applyNumberFormat="1" applyFont="1" applyFill="1" applyBorder="1" applyAlignment="1" applyProtection="1">
      <alignment horizontal="center" vertical="center" wrapText="1"/>
      <protection locked="0"/>
    </xf>
    <xf numFmtId="168" fontId="22" fillId="10" borderId="36" xfId="5" applyNumberFormat="1" applyFont="1" applyFill="1" applyBorder="1" applyAlignment="1" applyProtection="1">
      <alignment horizontal="center" vertical="center" wrapText="1"/>
      <protection locked="0"/>
    </xf>
    <xf numFmtId="0" fontId="4" fillId="10" borderId="45" xfId="0" applyFont="1" applyFill="1" applyBorder="1" applyAlignment="1">
      <alignment horizontal="left" vertical="center" wrapText="1"/>
    </xf>
    <xf numFmtId="0" fontId="4" fillId="10" borderId="39" xfId="0" applyFont="1" applyFill="1" applyBorder="1" applyAlignment="1">
      <alignment horizontal="left" vertical="center" wrapText="1"/>
    </xf>
    <xf numFmtId="0" fontId="4" fillId="10" borderId="40" xfId="0" applyFont="1" applyFill="1" applyBorder="1" applyAlignment="1">
      <alignment horizontal="left" vertical="center" wrapText="1"/>
    </xf>
    <xf numFmtId="0" fontId="7" fillId="0" borderId="0" xfId="0" applyFont="1" applyAlignment="1">
      <alignment vertical="center" wrapText="1"/>
    </xf>
    <xf numFmtId="0" fontId="12" fillId="0" borderId="4" xfId="0" applyFont="1" applyBorder="1" applyAlignment="1">
      <alignment horizontal="center" vertical="center" wrapText="1"/>
    </xf>
    <xf numFmtId="169" fontId="12" fillId="0" borderId="4" xfId="3" applyNumberFormat="1" applyFont="1" applyBorder="1" applyAlignment="1">
      <alignment horizontal="center" vertical="center" wrapText="1"/>
    </xf>
    <xf numFmtId="0" fontId="7" fillId="0" borderId="0" xfId="0" applyFont="1" applyAlignment="1">
      <alignment horizontal="center" vertical="center" wrapText="1"/>
    </xf>
    <xf numFmtId="165" fontId="12" fillId="11" borderId="4" xfId="3" applyFont="1" applyFill="1" applyBorder="1" applyAlignment="1">
      <alignment horizontal="center" vertical="center" wrapText="1"/>
    </xf>
    <xf numFmtId="165" fontId="12" fillId="11" borderId="4" xfId="3" applyFont="1" applyFill="1" applyBorder="1" applyAlignment="1">
      <alignment horizontal="center" vertical="center"/>
    </xf>
    <xf numFmtId="165" fontId="7" fillId="0" borderId="0" xfId="3" applyFont="1" applyAlignment="1">
      <alignment vertical="center"/>
    </xf>
    <xf numFmtId="165" fontId="12" fillId="12" borderId="4" xfId="3" applyFont="1" applyFill="1" applyBorder="1" applyAlignment="1">
      <alignment horizontal="center" vertical="center" wrapText="1"/>
    </xf>
    <xf numFmtId="165" fontId="12" fillId="12" borderId="4" xfId="3" applyFont="1" applyFill="1" applyBorder="1" applyAlignment="1">
      <alignment horizontal="center" vertical="center"/>
    </xf>
    <xf numFmtId="165" fontId="12" fillId="13" borderId="4" xfId="3" applyFont="1" applyFill="1" applyBorder="1" applyAlignment="1">
      <alignment horizontal="center" vertical="center"/>
    </xf>
    <xf numFmtId="0" fontId="12" fillId="13" borderId="4" xfId="0" applyFont="1" applyFill="1" applyBorder="1" applyAlignment="1">
      <alignment horizontal="center" vertical="center"/>
    </xf>
    <xf numFmtId="0" fontId="6" fillId="7" borderId="4" xfId="0" applyFont="1" applyFill="1" applyBorder="1" applyAlignment="1">
      <alignment vertical="center" wrapText="1"/>
    </xf>
    <xf numFmtId="169" fontId="7" fillId="0" borderId="4" xfId="3" applyNumberFormat="1" applyFont="1" applyBorder="1" applyAlignment="1">
      <alignment vertical="center"/>
    </xf>
    <xf numFmtId="165" fontId="7" fillId="0" borderId="4" xfId="3" applyFont="1" applyBorder="1" applyAlignment="1">
      <alignment vertical="center"/>
    </xf>
    <xf numFmtId="170" fontId="7" fillId="0" borderId="4" xfId="3" applyNumberFormat="1" applyFont="1" applyBorder="1" applyAlignment="1">
      <alignment vertical="center"/>
    </xf>
    <xf numFmtId="165" fontId="12" fillId="0" borderId="4" xfId="3" applyFont="1" applyBorder="1" applyAlignment="1">
      <alignment vertical="center"/>
    </xf>
    <xf numFmtId="169" fontId="12" fillId="11" borderId="4" xfId="3" applyNumberFormat="1" applyFont="1" applyFill="1" applyBorder="1" applyAlignment="1">
      <alignment vertical="center"/>
    </xf>
    <xf numFmtId="165" fontId="12" fillId="11" borderId="4" xfId="3" applyFont="1" applyFill="1" applyBorder="1" applyAlignment="1">
      <alignment vertical="center"/>
    </xf>
    <xf numFmtId="170" fontId="12" fillId="12" borderId="4" xfId="3" applyNumberFormat="1" applyFont="1" applyFill="1" applyBorder="1" applyAlignment="1">
      <alignment vertical="center"/>
    </xf>
    <xf numFmtId="165" fontId="12" fillId="12" borderId="4" xfId="3" applyFont="1" applyFill="1" applyBorder="1" applyAlignment="1">
      <alignment vertical="center"/>
    </xf>
    <xf numFmtId="165" fontId="12" fillId="13" borderId="4" xfId="3" applyFont="1" applyFill="1" applyBorder="1" applyAlignment="1">
      <alignment vertical="center"/>
    </xf>
    <xf numFmtId="169" fontId="7" fillId="0" borderId="0" xfId="3" applyNumberFormat="1" applyFont="1" applyAlignment="1">
      <alignment vertical="center"/>
    </xf>
    <xf numFmtId="170" fontId="7" fillId="0" borderId="0" xfId="3" applyNumberFormat="1" applyFont="1" applyAlignment="1">
      <alignment vertical="center"/>
    </xf>
    <xf numFmtId="0" fontId="7" fillId="0" borderId="4" xfId="0" applyFont="1" applyBorder="1" applyAlignment="1">
      <alignment vertical="center" wrapText="1"/>
    </xf>
    <xf numFmtId="165" fontId="12" fillId="0" borderId="0" xfId="3" applyFont="1" applyAlignment="1">
      <alignment vertical="center"/>
    </xf>
    <xf numFmtId="169" fontId="7" fillId="0" borderId="0" xfId="0" applyNumberFormat="1" applyFont="1" applyAlignment="1">
      <alignment vertical="center"/>
    </xf>
    <xf numFmtId="0" fontId="11" fillId="0" borderId="0" xfId="0" applyFont="1" applyAlignment="1">
      <alignment vertical="center" wrapText="1"/>
    </xf>
    <xf numFmtId="0" fontId="11" fillId="0" borderId="4" xfId="0" applyFont="1" applyBorder="1" applyAlignment="1">
      <alignment vertical="center" wrapText="1"/>
    </xf>
    <xf numFmtId="0" fontId="10" fillId="0" borderId="4" xfId="0" applyFont="1" applyBorder="1" applyAlignment="1">
      <alignment horizontal="center" vertical="center" wrapText="1"/>
    </xf>
    <xf numFmtId="168" fontId="25" fillId="0" borderId="8" xfId="5" applyNumberFormat="1" applyFont="1" applyFill="1" applyBorder="1" applyAlignment="1" applyProtection="1">
      <alignment horizontal="justify" vertical="center" wrapText="1"/>
    </xf>
    <xf numFmtId="0" fontId="30" fillId="3" borderId="4" xfId="0" applyFont="1" applyFill="1" applyBorder="1" applyAlignment="1" applyProtection="1">
      <alignment horizontal="justify" vertical="top" wrapText="1"/>
      <protection locked="0"/>
    </xf>
    <xf numFmtId="0" fontId="14" fillId="10" borderId="4" xfId="2" applyNumberFormat="1" applyFont="1" applyFill="1" applyBorder="1" applyAlignment="1" applyProtection="1">
      <alignment horizontal="center" vertical="center" wrapText="1"/>
      <protection locked="0"/>
    </xf>
    <xf numFmtId="167" fontId="14" fillId="10" borderId="4" xfId="2" applyFont="1" applyFill="1" applyBorder="1" applyAlignment="1" applyProtection="1">
      <alignment horizontal="justify" vertical="center" wrapText="1"/>
      <protection locked="0"/>
    </xf>
    <xf numFmtId="0" fontId="20" fillId="10" borderId="4" xfId="0" applyFont="1" applyFill="1" applyBorder="1" applyAlignment="1" applyProtection="1">
      <alignment horizontal="center" vertical="center" wrapText="1"/>
      <protection locked="0"/>
    </xf>
    <xf numFmtId="166" fontId="14" fillId="10" borderId="4" xfId="5" applyFont="1" applyFill="1" applyBorder="1" applyAlignment="1" applyProtection="1">
      <alignment horizontal="justify" vertical="center" wrapText="1"/>
      <protection locked="0"/>
    </xf>
    <xf numFmtId="168" fontId="25" fillId="10" borderId="8" xfId="5" applyNumberFormat="1" applyFont="1" applyFill="1" applyBorder="1" applyAlignment="1" applyProtection="1">
      <alignment horizontal="left" vertical="center" wrapText="1"/>
      <protection locked="0"/>
    </xf>
    <xf numFmtId="168" fontId="30" fillId="10" borderId="32" xfId="0" applyNumberFormat="1" applyFont="1" applyFill="1" applyBorder="1" applyAlignment="1" applyProtection="1">
      <alignment vertical="center"/>
      <protection locked="0"/>
    </xf>
    <xf numFmtId="0" fontId="31" fillId="10" borderId="31" xfId="0" applyFont="1" applyFill="1" applyBorder="1" applyAlignment="1">
      <alignment vertical="center"/>
    </xf>
    <xf numFmtId="168" fontId="31" fillId="10" borderId="30" xfId="0" applyNumberFormat="1" applyFont="1" applyFill="1" applyBorder="1" applyAlignment="1">
      <alignment horizontal="center" vertical="center"/>
    </xf>
    <xf numFmtId="0" fontId="31" fillId="10" borderId="31" xfId="0" applyFont="1" applyFill="1" applyBorder="1" applyAlignment="1">
      <alignment vertical="center" wrapText="1"/>
    </xf>
    <xf numFmtId="168" fontId="31" fillId="10" borderId="48" xfId="0" applyNumberFormat="1" applyFont="1" applyFill="1" applyBorder="1" applyAlignment="1">
      <alignment horizontal="center" vertical="center"/>
    </xf>
    <xf numFmtId="0" fontId="31" fillId="10" borderId="33" xfId="0" applyFont="1" applyFill="1" applyBorder="1" applyAlignment="1">
      <alignment vertical="center"/>
    </xf>
    <xf numFmtId="0" fontId="31" fillId="10" borderId="34" xfId="0" applyFont="1" applyFill="1" applyBorder="1" applyAlignment="1">
      <alignment vertical="center"/>
    </xf>
    <xf numFmtId="0" fontId="31" fillId="10" borderId="58" xfId="0" applyFont="1" applyFill="1" applyBorder="1" applyAlignment="1">
      <alignment vertical="center"/>
    </xf>
    <xf numFmtId="0" fontId="31" fillId="10" borderId="35" xfId="0" applyFont="1" applyFill="1" applyBorder="1" applyAlignment="1">
      <alignment vertical="center"/>
    </xf>
    <xf numFmtId="0" fontId="31" fillId="11" borderId="8" xfId="0" applyFont="1" applyFill="1" applyBorder="1" applyAlignment="1">
      <alignment vertical="center"/>
    </xf>
    <xf numFmtId="164" fontId="31" fillId="11" borderId="7" xfId="6" applyFont="1" applyFill="1" applyBorder="1" applyAlignment="1">
      <alignment vertical="center"/>
    </xf>
    <xf numFmtId="0" fontId="31" fillId="11" borderId="4" xfId="0" applyFont="1" applyFill="1" applyBorder="1" applyAlignment="1">
      <alignment vertical="center"/>
    </xf>
    <xf numFmtId="164" fontId="31" fillId="11" borderId="8" xfId="6" applyFont="1" applyFill="1" applyBorder="1" applyAlignment="1">
      <alignment vertical="center"/>
    </xf>
    <xf numFmtId="164" fontId="31" fillId="11" borderId="6" xfId="6" applyFont="1" applyFill="1" applyBorder="1" applyAlignment="1">
      <alignment vertical="center"/>
    </xf>
    <xf numFmtId="0" fontId="5" fillId="10" borderId="4" xfId="0" applyFont="1" applyFill="1" applyBorder="1" applyAlignment="1">
      <alignment horizontal="left" vertical="center" wrapText="1" indent="1"/>
    </xf>
    <xf numFmtId="168" fontId="27" fillId="10" borderId="4" xfId="0" applyNumberFormat="1" applyFont="1" applyFill="1" applyBorder="1" applyAlignment="1" applyProtection="1">
      <alignment horizontal="center" vertical="center"/>
      <protection locked="0"/>
    </xf>
    <xf numFmtId="0" fontId="5" fillId="10" borderId="4" xfId="0" applyFont="1" applyFill="1" applyBorder="1" applyAlignment="1">
      <alignment horizontal="left" vertical="center" indent="1"/>
    </xf>
    <xf numFmtId="0" fontId="4" fillId="10" borderId="4" xfId="0" applyFont="1" applyFill="1" applyBorder="1" applyAlignment="1">
      <alignment horizontal="left" vertical="center" wrapText="1" indent="1"/>
    </xf>
    <xf numFmtId="168" fontId="27" fillId="10" borderId="7" xfId="0" applyNumberFormat="1" applyFont="1" applyFill="1" applyBorder="1" applyAlignment="1" applyProtection="1">
      <alignment horizontal="center" vertical="center"/>
      <protection locked="0"/>
    </xf>
    <xf numFmtId="0" fontId="4" fillId="10" borderId="4" xfId="0" applyFont="1" applyFill="1" applyBorder="1" applyAlignment="1">
      <alignment horizontal="left" vertical="center" indent="1"/>
    </xf>
    <xf numFmtId="0" fontId="27" fillId="10" borderId="0" xfId="0" applyFont="1" applyFill="1" applyAlignment="1">
      <alignment horizontal="justify" vertical="center" wrapText="1"/>
    </xf>
    <xf numFmtId="168" fontId="27" fillId="10" borderId="7" xfId="0" applyNumberFormat="1" applyFont="1" applyFill="1" applyBorder="1" applyAlignment="1">
      <alignment horizontal="center" vertical="center"/>
    </xf>
    <xf numFmtId="168" fontId="36" fillId="10" borderId="18" xfId="0" applyNumberFormat="1" applyFont="1" applyFill="1" applyBorder="1" applyAlignment="1">
      <alignment vertical="center" wrapText="1"/>
    </xf>
    <xf numFmtId="168" fontId="36" fillId="10" borderId="4" xfId="0" applyNumberFormat="1" applyFont="1" applyFill="1" applyBorder="1" applyAlignment="1">
      <alignment vertical="center" wrapText="1"/>
    </xf>
    <xf numFmtId="168" fontId="36" fillId="10" borderId="123" xfId="5" applyNumberFormat="1" applyFont="1" applyFill="1" applyBorder="1" applyAlignment="1" applyProtection="1">
      <alignment horizontal="center" vertical="center" wrapText="1"/>
    </xf>
    <xf numFmtId="168" fontId="36" fillId="10" borderId="17" xfId="0" applyNumberFormat="1" applyFont="1" applyFill="1" applyBorder="1" applyAlignment="1">
      <alignment vertical="center" wrapText="1"/>
    </xf>
    <xf numFmtId="168" fontId="36" fillId="10" borderId="128" xfId="5" applyNumberFormat="1" applyFont="1" applyFill="1" applyBorder="1" applyAlignment="1" applyProtection="1">
      <alignment horizontal="center" vertical="center" wrapText="1"/>
    </xf>
    <xf numFmtId="0" fontId="37" fillId="10" borderId="11" xfId="0" applyFont="1" applyFill="1" applyBorder="1" applyAlignment="1">
      <alignment horizontal="left" vertical="center" wrapText="1"/>
    </xf>
    <xf numFmtId="0" fontId="37" fillId="10" borderId="8" xfId="0" applyFont="1" applyFill="1" applyBorder="1" applyAlignment="1">
      <alignment horizontal="left" vertical="center" wrapText="1"/>
    </xf>
    <xf numFmtId="0" fontId="37" fillId="10" borderId="13" xfId="0" applyFont="1" applyFill="1" applyBorder="1" applyAlignment="1">
      <alignment horizontal="left" vertical="center" wrapText="1"/>
    </xf>
    <xf numFmtId="0" fontId="55" fillId="10" borderId="8"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37" fillId="10" borderId="8" xfId="0" applyFont="1" applyFill="1" applyBorder="1" applyAlignment="1">
      <alignment vertical="center" wrapText="1"/>
    </xf>
    <xf numFmtId="168" fontId="37" fillId="10" borderId="4" xfId="5" applyNumberFormat="1" applyFont="1" applyFill="1" applyBorder="1" applyAlignment="1" applyProtection="1">
      <alignment vertical="center" wrapText="1"/>
    </xf>
    <xf numFmtId="168" fontId="37" fillId="10" borderId="4" xfId="5" applyNumberFormat="1" applyFont="1" applyFill="1" applyBorder="1" applyAlignment="1" applyProtection="1">
      <alignment horizontal="center" vertical="center" wrapText="1"/>
    </xf>
    <xf numFmtId="0" fontId="31" fillId="0" borderId="6" xfId="0" applyFont="1" applyBorder="1" applyAlignment="1">
      <alignment vertical="center" wrapText="1"/>
    </xf>
    <xf numFmtId="0" fontId="31" fillId="0" borderId="5" xfId="0" applyFont="1" applyBorder="1" applyAlignment="1">
      <alignment vertical="center" wrapText="1"/>
    </xf>
    <xf numFmtId="0" fontId="27" fillId="10" borderId="0" xfId="0" applyFont="1" applyFill="1" applyAlignment="1">
      <alignment horizontal="left" vertical="center" wrapText="1"/>
    </xf>
    <xf numFmtId="0" fontId="22" fillId="10" borderId="4" xfId="0" applyFont="1" applyFill="1" applyBorder="1" applyAlignment="1">
      <alignment horizontal="justify" vertical="center" wrapText="1"/>
    </xf>
    <xf numFmtId="0" fontId="22" fillId="10" borderId="4" xfId="0" applyFont="1" applyFill="1" applyBorder="1" applyAlignment="1">
      <alignment horizontal="justify" vertical="center"/>
    </xf>
    <xf numFmtId="0" fontId="42" fillId="10" borderId="4" xfId="0" applyFont="1" applyFill="1" applyBorder="1" applyAlignment="1">
      <alignment horizontal="justify" vertical="center"/>
    </xf>
    <xf numFmtId="0" fontId="42" fillId="10" borderId="4" xfId="0" applyFont="1" applyFill="1" applyBorder="1" applyAlignment="1">
      <alignment horizontal="justify" vertical="center" wrapText="1"/>
    </xf>
    <xf numFmtId="0" fontId="22" fillId="14" borderId="4" xfId="0" applyFont="1" applyFill="1" applyBorder="1" applyAlignment="1">
      <alignment horizontal="justify" vertical="center"/>
    </xf>
    <xf numFmtId="0" fontId="25" fillId="8" borderId="2" xfId="0" applyFont="1" applyFill="1" applyBorder="1" applyAlignment="1">
      <alignment vertical="center" wrapText="1"/>
    </xf>
    <xf numFmtId="0" fontId="21" fillId="0" borderId="0" xfId="0" applyFont="1" applyAlignment="1">
      <alignment vertical="center" wrapText="1"/>
    </xf>
    <xf numFmtId="0" fontId="47" fillId="8" borderId="11" xfId="0" applyFont="1" applyFill="1" applyBorder="1" applyAlignment="1">
      <alignment horizontal="left" vertical="center" wrapText="1"/>
    </xf>
    <xf numFmtId="0" fontId="21" fillId="8" borderId="12" xfId="0" applyFont="1" applyFill="1" applyBorder="1" applyAlignment="1">
      <alignment vertical="center" wrapText="1"/>
    </xf>
    <xf numFmtId="0" fontId="14" fillId="8" borderId="12" xfId="0" applyFont="1" applyFill="1" applyBorder="1" applyAlignment="1">
      <alignment horizontal="justify" vertical="center" wrapText="1"/>
    </xf>
    <xf numFmtId="0" fontId="59" fillId="16" borderId="0" xfId="0" applyFont="1" applyFill="1" applyAlignment="1" applyProtection="1">
      <alignment vertical="top" wrapText="1"/>
      <protection locked="0"/>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168" fontId="31" fillId="0" borderId="22" xfId="0" applyNumberFormat="1" applyFont="1" applyBorder="1" applyAlignment="1">
      <alignment horizontal="center" vertical="center" wrapText="1"/>
    </xf>
    <xf numFmtId="168" fontId="31" fillId="0" borderId="92" xfId="0" applyNumberFormat="1" applyFont="1" applyBorder="1" applyAlignment="1">
      <alignment horizontal="center" vertical="center" wrapText="1"/>
    </xf>
    <xf numFmtId="0" fontId="35" fillId="8" borderId="93" xfId="0" applyFont="1" applyFill="1" applyBorder="1" applyAlignment="1">
      <alignment horizontal="center" vertical="center"/>
    </xf>
    <xf numFmtId="0" fontId="35" fillId="8" borderId="61" xfId="0" applyFont="1" applyFill="1" applyBorder="1" applyAlignment="1">
      <alignment horizontal="center" vertical="center"/>
    </xf>
    <xf numFmtId="0" fontId="30" fillId="8" borderId="69" xfId="0" applyFont="1" applyFill="1" applyBorder="1" applyAlignment="1">
      <alignment horizontal="center" vertical="center"/>
    </xf>
    <xf numFmtId="0" fontId="30" fillId="8" borderId="2" xfId="0" applyFont="1" applyFill="1" applyBorder="1" applyAlignment="1">
      <alignment horizontal="center" vertical="center"/>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32" fillId="4" borderId="21" xfId="0" applyFont="1" applyFill="1" applyBorder="1" applyAlignment="1">
      <alignment horizontal="center" vertical="center" wrapText="1"/>
    </xf>
    <xf numFmtId="0" fontId="35" fillId="8" borderId="89" xfId="0" applyFont="1" applyFill="1" applyBorder="1" applyAlignment="1">
      <alignment horizontal="center" vertical="center" wrapText="1"/>
    </xf>
    <xf numFmtId="0" fontId="35" fillId="8" borderId="59" xfId="0" applyFont="1" applyFill="1" applyBorder="1" applyAlignment="1">
      <alignment horizontal="center" vertical="center" wrapText="1"/>
    </xf>
    <xf numFmtId="0" fontId="36" fillId="10" borderId="4" xfId="0" applyFont="1" applyFill="1" applyBorder="1" applyAlignment="1">
      <alignment horizontal="justify" vertical="center" wrapText="1"/>
    </xf>
    <xf numFmtId="0" fontId="35" fillId="2" borderId="2" xfId="0" applyFont="1" applyFill="1" applyBorder="1" applyAlignment="1">
      <alignment horizontal="center" vertical="center"/>
    </xf>
    <xf numFmtId="0" fontId="35" fillId="2" borderId="0" xfId="0" applyFont="1" applyFill="1" applyAlignment="1">
      <alignment horizontal="center" vertical="center"/>
    </xf>
    <xf numFmtId="0" fontId="16" fillId="8" borderId="4"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16" fillId="8"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4" fillId="0" borderId="0" xfId="0" applyFont="1" applyAlignment="1">
      <alignment horizontal="left" vertical="center" wrapText="1"/>
    </xf>
    <xf numFmtId="0" fontId="8" fillId="8" borderId="86"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3" fillId="9" borderId="4" xfId="0" applyFont="1" applyFill="1" applyBorder="1" applyAlignment="1">
      <alignment horizontal="left" vertical="center" wrapText="1"/>
    </xf>
    <xf numFmtId="0" fontId="20" fillId="4" borderId="1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3" fillId="8" borderId="2" xfId="0" applyFont="1" applyFill="1" applyBorder="1" applyAlignment="1">
      <alignment horizontal="justify" vertical="center" wrapText="1"/>
    </xf>
    <xf numFmtId="0" fontId="13" fillId="8" borderId="0" xfId="0" applyFont="1" applyFill="1" applyAlignment="1">
      <alignment horizontal="justify" vertical="center" wrapText="1"/>
    </xf>
    <xf numFmtId="0" fontId="13" fillId="8" borderId="1" xfId="0" applyFont="1" applyFill="1" applyBorder="1" applyAlignment="1">
      <alignment horizontal="justify" vertical="center" wrapText="1"/>
    </xf>
    <xf numFmtId="0" fontId="13" fillId="8" borderId="11" xfId="0" applyFont="1" applyFill="1" applyBorder="1" applyAlignment="1">
      <alignment horizontal="justify" vertical="center" wrapText="1"/>
    </xf>
    <xf numFmtId="0" fontId="13" fillId="8" borderId="12" xfId="0" applyFont="1" applyFill="1" applyBorder="1" applyAlignment="1">
      <alignment horizontal="justify" vertical="center" wrapText="1"/>
    </xf>
    <xf numFmtId="0" fontId="13" fillId="8" borderId="14" xfId="0" applyFont="1" applyFill="1" applyBorder="1" applyAlignment="1">
      <alignment horizontal="justify" vertical="center" wrapText="1"/>
    </xf>
    <xf numFmtId="0" fontId="13" fillId="8" borderId="13" xfId="0" applyFont="1" applyFill="1" applyBorder="1" applyAlignment="1">
      <alignment horizontal="justify" vertical="center" wrapText="1"/>
    </xf>
    <xf numFmtId="0" fontId="13" fillId="8" borderId="5" xfId="0" applyFont="1" applyFill="1" applyBorder="1" applyAlignment="1">
      <alignment horizontal="justify" vertical="center" wrapText="1"/>
    </xf>
    <xf numFmtId="0" fontId="13" fillId="8" borderId="10" xfId="0" applyFont="1" applyFill="1" applyBorder="1" applyAlignment="1">
      <alignment horizontal="justify" vertical="center" wrapText="1"/>
    </xf>
    <xf numFmtId="0" fontId="16" fillId="8" borderId="0" xfId="0" applyFont="1" applyFill="1" applyAlignment="1">
      <alignment horizontal="center" vertical="center" wrapText="1"/>
    </xf>
    <xf numFmtId="0" fontId="60" fillId="15" borderId="2" xfId="0" applyFont="1" applyFill="1" applyBorder="1" applyAlignment="1" applyProtection="1">
      <alignment horizontal="left" vertical="justify" wrapText="1"/>
      <protection locked="0"/>
    </xf>
    <xf numFmtId="0" fontId="59" fillId="15" borderId="0" xfId="0" applyFont="1" applyFill="1" applyAlignment="1" applyProtection="1">
      <alignment horizontal="left" vertical="justify" wrapText="1"/>
      <protection locked="0"/>
    </xf>
    <xf numFmtId="0" fontId="4" fillId="0" borderId="0" xfId="0" applyFont="1" applyAlignment="1">
      <alignment horizontal="left" vertical="center" wrapText="1"/>
    </xf>
    <xf numFmtId="0" fontId="15" fillId="2" borderId="17" xfId="0" quotePrefix="1" applyFont="1" applyFill="1" applyBorder="1" applyAlignment="1">
      <alignment horizontal="center" vertical="center" wrapText="1"/>
    </xf>
    <xf numFmtId="0" fontId="15" fillId="2" borderId="18" xfId="0" quotePrefix="1" applyFont="1" applyFill="1" applyBorder="1" applyAlignment="1">
      <alignment horizontal="center" vertical="center" wrapText="1"/>
    </xf>
    <xf numFmtId="0" fontId="0" fillId="5" borderId="4" xfId="0" applyFill="1" applyBorder="1" applyAlignment="1">
      <alignment horizontal="justify" vertical="center" wrapText="1"/>
    </xf>
    <xf numFmtId="0" fontId="16" fillId="8" borderId="87" xfId="0" applyFont="1" applyFill="1" applyBorder="1" applyAlignment="1">
      <alignment horizontal="center" vertical="center" wrapText="1"/>
    </xf>
    <xf numFmtId="0" fontId="16" fillId="8" borderId="88" xfId="0" applyFont="1" applyFill="1" applyBorder="1" applyAlignment="1">
      <alignment horizontal="center" vertical="center" wrapText="1"/>
    </xf>
    <xf numFmtId="0" fontId="0" fillId="5" borderId="10" xfId="0" applyFill="1" applyBorder="1" applyAlignment="1">
      <alignment horizontal="justify" vertical="center" wrapText="1"/>
    </xf>
    <xf numFmtId="0" fontId="0" fillId="5" borderId="1" xfId="0" applyFill="1" applyBorder="1" applyAlignment="1">
      <alignment horizontal="justify" vertical="center" wrapText="1"/>
    </xf>
    <xf numFmtId="0" fontId="5" fillId="8" borderId="0" xfId="0" quotePrefix="1" applyFont="1" applyFill="1" applyAlignment="1">
      <alignment horizontal="center" vertical="center" wrapText="1"/>
    </xf>
    <xf numFmtId="0" fontId="4" fillId="0" borderId="79" xfId="0" applyFont="1" applyBorder="1" applyAlignment="1">
      <alignment horizontal="center" vertical="center" wrapText="1"/>
    </xf>
    <xf numFmtId="0" fontId="4" fillId="0" borderId="95" xfId="0" applyFont="1" applyBorder="1" applyAlignment="1">
      <alignment horizontal="center" vertical="center" wrapText="1"/>
    </xf>
    <xf numFmtId="0" fontId="16" fillId="8" borderId="107" xfId="0" applyFont="1" applyFill="1" applyBorder="1" applyAlignment="1">
      <alignment horizontal="center" vertical="center" wrapText="1"/>
    </xf>
    <xf numFmtId="0" fontId="16" fillId="8" borderId="106" xfId="0" applyFont="1" applyFill="1" applyBorder="1" applyAlignment="1">
      <alignment horizontal="center" vertical="center" wrapText="1"/>
    </xf>
    <xf numFmtId="0" fontId="16" fillId="8" borderId="94" xfId="0" applyFont="1" applyFill="1" applyBorder="1" applyAlignment="1" applyProtection="1">
      <alignment horizontal="center" vertical="center" wrapText="1"/>
      <protection locked="0"/>
    </xf>
    <xf numFmtId="0" fontId="16" fillId="8" borderId="74" xfId="0" applyFont="1" applyFill="1" applyBorder="1" applyAlignment="1" applyProtection="1">
      <alignment horizontal="center" vertical="center" wrapText="1"/>
      <protection locked="0"/>
    </xf>
    <xf numFmtId="0" fontId="16" fillId="8" borderId="105" xfId="0" applyFont="1" applyFill="1" applyBorder="1" applyAlignment="1">
      <alignment horizontal="center" vertical="center" wrapText="1"/>
    </xf>
    <xf numFmtId="0" fontId="16" fillId="8" borderId="113" xfId="0" applyFont="1" applyFill="1" applyBorder="1" applyAlignment="1">
      <alignment horizontal="center" vertical="center" wrapText="1"/>
    </xf>
    <xf numFmtId="0" fontId="16" fillId="8" borderId="114" xfId="0" applyFont="1" applyFill="1" applyBorder="1" applyAlignment="1">
      <alignment horizontal="center" vertical="center" wrapText="1"/>
    </xf>
    <xf numFmtId="0" fontId="16" fillId="8" borderId="72" xfId="0" applyFont="1" applyFill="1" applyBorder="1" applyAlignment="1">
      <alignment horizontal="left" vertical="center" wrapText="1"/>
    </xf>
    <xf numFmtId="0" fontId="16" fillId="8" borderId="83" xfId="0" applyFont="1" applyFill="1" applyBorder="1" applyAlignment="1">
      <alignment horizontal="left" vertical="center" wrapText="1"/>
    </xf>
    <xf numFmtId="0" fontId="16" fillId="8" borderId="96" xfId="0" applyFont="1" applyFill="1" applyBorder="1" applyAlignment="1">
      <alignment horizontal="left" vertical="center" wrapText="1"/>
    </xf>
    <xf numFmtId="0" fontId="8" fillId="8" borderId="108" xfId="0" applyFont="1" applyFill="1" applyBorder="1" applyAlignment="1">
      <alignment horizontal="center" vertical="center"/>
    </xf>
    <xf numFmtId="0" fontId="8" fillId="8" borderId="0" xfId="0" applyFont="1" applyFill="1" applyAlignment="1">
      <alignment horizontal="center" vertical="center"/>
    </xf>
    <xf numFmtId="0" fontId="16" fillId="8" borderId="116" xfId="0" applyFont="1" applyFill="1" applyBorder="1" applyAlignment="1">
      <alignment horizontal="center" vertical="center" textRotation="90"/>
    </xf>
    <xf numFmtId="0" fontId="16" fillId="8" borderId="117" xfId="0" applyFont="1" applyFill="1" applyBorder="1" applyAlignment="1">
      <alignment horizontal="center" vertical="center" textRotation="90"/>
    </xf>
    <xf numFmtId="0" fontId="15"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99" xfId="0" applyFont="1" applyBorder="1" applyAlignment="1">
      <alignment horizontal="justify" vertical="center" wrapText="1"/>
    </xf>
    <xf numFmtId="0" fontId="4" fillId="0" borderId="100" xfId="0" applyFont="1" applyBorder="1" applyAlignment="1">
      <alignment horizontal="justify" vertical="center" wrapText="1"/>
    </xf>
    <xf numFmtId="0" fontId="4" fillId="0" borderId="101" xfId="0" applyFont="1" applyBorder="1" applyAlignment="1">
      <alignment horizontal="justify" vertical="center" wrapText="1"/>
    </xf>
    <xf numFmtId="0" fontId="16" fillId="8" borderId="112" xfId="0" applyFont="1" applyFill="1" applyBorder="1" applyAlignment="1">
      <alignment horizontal="center" vertical="center" wrapText="1"/>
    </xf>
    <xf numFmtId="0" fontId="16" fillId="8" borderId="94" xfId="0" applyFont="1" applyFill="1" applyBorder="1" applyAlignment="1">
      <alignment horizontal="center" vertical="center" wrapText="1"/>
    </xf>
    <xf numFmtId="0" fontId="16" fillId="8" borderId="104" xfId="0" applyFont="1" applyFill="1" applyBorder="1" applyAlignment="1">
      <alignment horizontal="center" vertical="center" wrapText="1"/>
    </xf>
    <xf numFmtId="0" fontId="16" fillId="8" borderId="79" xfId="0" applyFont="1" applyFill="1" applyBorder="1" applyAlignment="1">
      <alignment horizontal="left" vertical="center" wrapText="1"/>
    </xf>
    <xf numFmtId="168" fontId="37" fillId="0" borderId="0" xfId="0" applyNumberFormat="1" applyFont="1" applyAlignment="1">
      <alignment horizontal="center" vertical="center" wrapText="1"/>
    </xf>
    <xf numFmtId="0" fontId="33" fillId="0" borderId="0" xfId="0" applyFont="1" applyAlignment="1">
      <alignment horizontal="center" vertical="center"/>
    </xf>
    <xf numFmtId="0" fontId="35" fillId="8" borderId="20" xfId="0" applyFont="1" applyFill="1" applyBorder="1" applyAlignment="1">
      <alignment horizontal="center" vertical="center" wrapText="1"/>
    </xf>
    <xf numFmtId="0" fontId="35" fillId="8" borderId="125" xfId="0" applyFont="1" applyFill="1" applyBorder="1" applyAlignment="1">
      <alignment horizontal="center" vertical="center" wrapText="1"/>
    </xf>
    <xf numFmtId="0" fontId="35" fillId="8" borderId="4" xfId="0"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5" fillId="8" borderId="21" xfId="0" applyFont="1" applyFill="1" applyBorder="1" applyAlignment="1">
      <alignment horizontal="center" vertical="center" wrapText="1"/>
    </xf>
    <xf numFmtId="0" fontId="35" fillId="8" borderId="19" xfId="0" applyFont="1" applyFill="1" applyBorder="1" applyAlignment="1">
      <alignment horizontal="center" vertical="center" wrapText="1"/>
    </xf>
    <xf numFmtId="0" fontId="35" fillId="8" borderId="124" xfId="0" applyFont="1" applyFill="1" applyBorder="1" applyAlignment="1">
      <alignment horizontal="center" vertical="center" wrapText="1"/>
    </xf>
    <xf numFmtId="0" fontId="35" fillId="8" borderId="18" xfId="0" applyFont="1" applyFill="1" applyBorder="1" applyAlignment="1">
      <alignment horizontal="center" vertical="center" wrapText="1"/>
    </xf>
    <xf numFmtId="0" fontId="35" fillId="8" borderId="18" xfId="0" applyFont="1" applyFill="1" applyBorder="1" applyAlignment="1">
      <alignment horizontal="left" vertical="center" wrapText="1"/>
    </xf>
    <xf numFmtId="0" fontId="35" fillId="8" borderId="4" xfId="0" applyFont="1" applyFill="1" applyBorder="1" applyAlignment="1">
      <alignment horizontal="left" vertical="center" wrapText="1"/>
    </xf>
    <xf numFmtId="0" fontId="35" fillId="8" borderId="130" xfId="0" applyFont="1" applyFill="1" applyBorder="1" applyAlignment="1">
      <alignment horizontal="center" vertical="center" wrapText="1"/>
    </xf>
    <xf numFmtId="0" fontId="35" fillId="8" borderId="132" xfId="0" applyFont="1" applyFill="1" applyBorder="1" applyAlignment="1">
      <alignment horizontal="center" vertical="center" textRotation="90"/>
    </xf>
    <xf numFmtId="0" fontId="35" fillId="8" borderId="122" xfId="0" applyFont="1" applyFill="1" applyBorder="1" applyAlignment="1">
      <alignment horizontal="center" vertical="center" textRotation="90"/>
    </xf>
    <xf numFmtId="0" fontId="35" fillId="8" borderId="124" xfId="0" applyFont="1" applyFill="1" applyBorder="1" applyAlignment="1">
      <alignment horizontal="center" vertical="center" textRotation="90"/>
    </xf>
    <xf numFmtId="0" fontId="49" fillId="8" borderId="108" xfId="0" applyFont="1" applyFill="1" applyBorder="1" applyAlignment="1">
      <alignment horizontal="center" vertical="center"/>
    </xf>
    <xf numFmtId="0" fontId="49" fillId="8" borderId="0" xfId="0" applyFont="1" applyFill="1" applyAlignment="1">
      <alignment horizontal="center" vertical="center"/>
    </xf>
    <xf numFmtId="0" fontId="49" fillId="8" borderId="118" xfId="0" applyFont="1" applyFill="1" applyBorder="1" applyAlignment="1">
      <alignment horizontal="center" vertical="center"/>
    </xf>
    <xf numFmtId="0" fontId="32" fillId="0" borderId="119" xfId="0" applyFont="1" applyBorder="1" applyAlignment="1">
      <alignment horizontal="center" vertical="center" wrapText="1"/>
    </xf>
    <xf numFmtId="0" fontId="32" fillId="0" borderId="120" xfId="0" applyFont="1" applyBorder="1" applyAlignment="1">
      <alignment horizontal="center" vertical="center" wrapText="1"/>
    </xf>
    <xf numFmtId="0" fontId="37" fillId="0" borderId="10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21" xfId="0" applyFont="1" applyBorder="1" applyAlignment="1">
      <alignment horizontal="center" vertical="center" wrapText="1"/>
    </xf>
    <xf numFmtId="0" fontId="35" fillId="8" borderId="125" xfId="0" applyFont="1" applyFill="1" applyBorder="1" applyAlignment="1">
      <alignment horizontal="left" vertical="center" wrapText="1"/>
    </xf>
    <xf numFmtId="0" fontId="37" fillId="10" borderId="4" xfId="0" applyFont="1" applyFill="1" applyBorder="1" applyAlignment="1">
      <alignment horizontal="center" vertical="center" textRotation="255"/>
    </xf>
    <xf numFmtId="0" fontId="55" fillId="10" borderId="11" xfId="0" applyFont="1" applyFill="1" applyBorder="1" applyAlignment="1">
      <alignment horizontal="left" vertical="center" wrapText="1"/>
    </xf>
    <xf numFmtId="0" fontId="55" fillId="10" borderId="12" xfId="0" applyFont="1" applyFill="1" applyBorder="1" applyAlignment="1">
      <alignment horizontal="left" vertical="center" wrapText="1"/>
    </xf>
    <xf numFmtId="0" fontId="8" fillId="8" borderId="0" xfId="0" applyFont="1" applyFill="1" applyAlignment="1">
      <alignment horizontal="center" vertical="center" wrapText="1"/>
    </xf>
    <xf numFmtId="168" fontId="10" fillId="0" borderId="0" xfId="0" applyNumberFormat="1" applyFont="1" applyAlignment="1">
      <alignment horizontal="center" vertical="center" wrapText="1"/>
    </xf>
    <xf numFmtId="0" fontId="10" fillId="0" borderId="79" xfId="0" applyFont="1" applyBorder="1" applyAlignment="1">
      <alignment horizontal="center" vertical="center" wrapText="1"/>
    </xf>
    <xf numFmtId="0" fontId="10" fillId="0" borderId="95" xfId="0" applyFont="1" applyBorder="1" applyAlignment="1">
      <alignment horizontal="center" vertical="center" wrapText="1"/>
    </xf>
    <xf numFmtId="0" fontId="9" fillId="8" borderId="77" xfId="0" applyFont="1" applyFill="1" applyBorder="1" applyAlignment="1">
      <alignment horizontal="center" vertical="center" wrapText="1"/>
    </xf>
    <xf numFmtId="0" fontId="9" fillId="8" borderId="70" xfId="0" applyFont="1" applyFill="1" applyBorder="1" applyAlignment="1">
      <alignment horizontal="center" vertical="center" wrapText="1"/>
    </xf>
    <xf numFmtId="0" fontId="9" fillId="8" borderId="104" xfId="0" applyFont="1" applyFill="1" applyBorder="1" applyAlignment="1">
      <alignment horizontal="center" vertical="center" wrapText="1"/>
    </xf>
    <xf numFmtId="0" fontId="9" fillId="8" borderId="105" xfId="0" applyFont="1" applyFill="1" applyBorder="1" applyAlignment="1">
      <alignment horizontal="center" vertical="center" wrapText="1"/>
    </xf>
    <xf numFmtId="0" fontId="9" fillId="8" borderId="79" xfId="0" applyFont="1" applyFill="1" applyBorder="1" applyAlignment="1">
      <alignment horizontal="left" vertical="center" wrapText="1"/>
    </xf>
    <xf numFmtId="0" fontId="9" fillId="8" borderId="7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7" borderId="7" xfId="0" applyFont="1" applyFill="1" applyBorder="1" applyAlignment="1">
      <alignment horizontal="left" vertical="center" wrapText="1"/>
    </xf>
    <xf numFmtId="0" fontId="8" fillId="8" borderId="72" xfId="0" applyFont="1"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53" fillId="0" borderId="96" xfId="0" applyFont="1" applyBorder="1" applyAlignment="1">
      <alignment horizontal="justify" vertical="center" wrapText="1"/>
    </xf>
    <xf numFmtId="0" fontId="53" fillId="0" borderId="99" xfId="0" applyFont="1" applyBorder="1" applyAlignment="1">
      <alignment horizontal="justify" vertical="center" wrapText="1"/>
    </xf>
    <xf numFmtId="0" fontId="9" fillId="8" borderId="15"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9" fillId="8" borderId="98" xfId="0" applyFont="1" applyFill="1" applyBorder="1" applyAlignment="1">
      <alignment horizontal="center" vertical="center" wrapText="1"/>
    </xf>
    <xf numFmtId="0" fontId="9" fillId="8" borderId="102" xfId="0" applyFont="1" applyFill="1" applyBorder="1" applyAlignment="1">
      <alignment horizontal="center" vertical="center" wrapText="1"/>
    </xf>
    <xf numFmtId="0" fontId="9" fillId="8" borderId="103" xfId="0" applyFont="1" applyFill="1" applyBorder="1" applyAlignment="1">
      <alignment horizontal="center" vertical="center" wrapText="1"/>
    </xf>
    <xf numFmtId="0" fontId="9" fillId="8" borderId="81" xfId="0" applyFont="1" applyFill="1" applyBorder="1" applyAlignment="1">
      <alignment horizontal="center" vertical="center" wrapText="1"/>
    </xf>
    <xf numFmtId="0" fontId="9" fillId="8" borderId="82" xfId="0" applyFont="1" applyFill="1" applyBorder="1" applyAlignment="1">
      <alignment horizontal="center" vertical="center" wrapText="1"/>
    </xf>
    <xf numFmtId="0" fontId="9" fillId="8" borderId="97" xfId="0" applyFont="1" applyFill="1" applyBorder="1" applyAlignment="1">
      <alignment horizontal="center" vertical="center" wrapText="1"/>
    </xf>
    <xf numFmtId="0" fontId="9" fillId="8" borderId="83" xfId="0" applyFont="1" applyFill="1" applyBorder="1" applyAlignment="1">
      <alignment horizontal="left" vertical="center" wrapText="1"/>
    </xf>
    <xf numFmtId="0" fontId="9" fillId="8" borderId="96"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3" borderId="4"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7" xfId="0" applyFont="1" applyFill="1" applyBorder="1" applyAlignment="1">
      <alignment horizontal="center" vertical="center"/>
    </xf>
    <xf numFmtId="3" fontId="65" fillId="18" borderId="20" xfId="9" applyNumberFormat="1" applyFont="1" applyFill="1" applyBorder="1" applyAlignment="1" applyProtection="1">
      <alignment horizontal="center" vertical="center" wrapText="1"/>
      <protection locked="0"/>
    </xf>
    <xf numFmtId="3" fontId="65" fillId="18" borderId="21" xfId="9" applyNumberFormat="1" applyFont="1" applyFill="1" applyBorder="1" applyAlignment="1" applyProtection="1">
      <alignment horizontal="center" vertical="center" wrapText="1"/>
      <protection locked="0"/>
    </xf>
    <xf numFmtId="3" fontId="65" fillId="18" borderId="139" xfId="9" applyNumberFormat="1" applyFont="1" applyFill="1" applyBorder="1" applyAlignment="1" applyProtection="1">
      <alignment horizontal="center" vertical="center" wrapText="1"/>
      <protection locked="0"/>
    </xf>
    <xf numFmtId="3" fontId="65" fillId="18" borderId="136" xfId="9" applyNumberFormat="1" applyFont="1" applyFill="1" applyBorder="1" applyAlignment="1" applyProtection="1">
      <alignment horizontal="center" vertical="center" wrapText="1"/>
      <protection locked="0"/>
    </xf>
    <xf numFmtId="0" fontId="66" fillId="0" borderId="122" xfId="0" applyFont="1" applyBorder="1" applyAlignment="1" applyProtection="1">
      <alignment vertical="center" wrapText="1"/>
      <protection locked="0"/>
    </xf>
    <xf numFmtId="0" fontId="66" fillId="0" borderId="4" xfId="0" applyFont="1" applyBorder="1" applyAlignment="1" applyProtection="1">
      <alignment vertical="center" wrapText="1"/>
      <protection locked="0"/>
    </xf>
    <xf numFmtId="164" fontId="62" fillId="0" borderId="4" xfId="6" applyFont="1" applyFill="1" applyBorder="1" applyAlignment="1" applyProtection="1">
      <alignment vertical="center"/>
      <protection locked="0"/>
    </xf>
    <xf numFmtId="9" fontId="62" fillId="0" borderId="4" xfId="8" applyFont="1" applyFill="1" applyBorder="1" applyAlignment="1" applyProtection="1">
      <alignment horizontal="center" vertical="center"/>
      <protection locked="0"/>
    </xf>
    <xf numFmtId="0" fontId="62" fillId="0" borderId="4" xfId="0" applyFont="1" applyBorder="1" applyAlignment="1" applyProtection="1">
      <alignment horizontal="left" vertical="center" wrapText="1"/>
      <protection locked="0"/>
    </xf>
    <xf numFmtId="165" fontId="62" fillId="0" borderId="4" xfId="3" applyFont="1" applyFill="1" applyBorder="1" applyAlignment="1" applyProtection="1">
      <alignment vertical="center"/>
      <protection locked="0"/>
    </xf>
    <xf numFmtId="164" fontId="66" fillId="0" borderId="4" xfId="6" applyFont="1" applyFill="1" applyBorder="1" applyAlignment="1" applyProtection="1">
      <alignment vertical="center"/>
      <protection locked="0"/>
    </xf>
    <xf numFmtId="0" fontId="62" fillId="0" borderId="0" xfId="0" applyFont="1" applyAlignment="1" applyProtection="1">
      <alignment vertical="center"/>
      <protection locked="0"/>
    </xf>
    <xf numFmtId="0" fontId="62" fillId="0" borderId="0" xfId="0" applyFont="1" applyAlignment="1" applyProtection="1">
      <alignment horizontal="justify" vertical="center" wrapText="1"/>
      <protection locked="0"/>
    </xf>
    <xf numFmtId="0" fontId="64" fillId="2" borderId="129" xfId="9" applyFont="1" applyFill="1" applyBorder="1" applyAlignment="1" applyProtection="1">
      <alignment horizontal="center" vertical="center" wrapText="1"/>
      <protection locked="0"/>
    </xf>
    <xf numFmtId="0" fontId="64" fillId="2" borderId="134" xfId="9" applyFont="1" applyFill="1" applyBorder="1" applyAlignment="1" applyProtection="1">
      <alignment horizontal="center" vertical="center" wrapText="1"/>
      <protection locked="0"/>
    </xf>
    <xf numFmtId="0" fontId="66" fillId="0" borderId="127" xfId="0" applyFont="1" applyBorder="1" applyAlignment="1" applyProtection="1">
      <alignment vertical="center" wrapText="1"/>
      <protection locked="0"/>
    </xf>
    <xf numFmtId="0" fontId="66" fillId="0" borderId="17" xfId="0" applyFont="1" applyBorder="1" applyAlignment="1" applyProtection="1">
      <alignment vertical="center" wrapText="1"/>
      <protection locked="0"/>
    </xf>
    <xf numFmtId="0" fontId="66" fillId="0" borderId="10" xfId="0" applyFont="1" applyBorder="1" applyAlignment="1" applyProtection="1">
      <alignment horizontal="center" vertical="center"/>
      <protection locked="0"/>
    </xf>
    <xf numFmtId="171" fontId="66" fillId="0" borderId="1" xfId="9" applyNumberFormat="1" applyFont="1" applyBorder="1" applyAlignment="1" applyProtection="1">
      <alignment horizontal="center" vertical="center"/>
      <protection locked="0"/>
    </xf>
    <xf numFmtId="0" fontId="65" fillId="0" borderId="10" xfId="0" applyFont="1" applyBorder="1" applyAlignment="1" applyProtection="1">
      <alignment horizontal="center" vertical="center"/>
      <protection locked="0"/>
    </xf>
    <xf numFmtId="0" fontId="64" fillId="17" borderId="129" xfId="0" applyFont="1" applyFill="1" applyBorder="1" applyAlignment="1" applyProtection="1">
      <alignment horizontal="center" vertical="center"/>
      <protection locked="0"/>
    </xf>
    <xf numFmtId="0" fontId="64" fillId="17" borderId="130" xfId="0" applyFont="1" applyFill="1" applyBorder="1" applyAlignment="1" applyProtection="1">
      <alignment horizontal="center" vertical="center"/>
      <protection locked="0"/>
    </xf>
    <xf numFmtId="164" fontId="64" fillId="2" borderId="130" xfId="6" applyFont="1" applyFill="1" applyBorder="1" applyAlignment="1" applyProtection="1">
      <alignment horizontal="center" vertical="center"/>
      <protection locked="0"/>
    </xf>
    <xf numFmtId="164" fontId="64" fillId="2" borderId="131" xfId="6" applyFont="1" applyFill="1" applyBorder="1" applyAlignment="1" applyProtection="1">
      <alignment horizontal="center" vertical="center"/>
      <protection locked="0"/>
    </xf>
    <xf numFmtId="0" fontId="64" fillId="2" borderId="19" xfId="0" applyFont="1" applyFill="1" applyBorder="1" applyAlignment="1" applyProtection="1">
      <alignment horizontal="center" vertical="center" wrapText="1"/>
      <protection locked="0"/>
    </xf>
    <xf numFmtId="0" fontId="64" fillId="2" borderId="20" xfId="0" applyFont="1" applyFill="1" applyBorder="1" applyAlignment="1" applyProtection="1">
      <alignment horizontal="center" vertical="center" wrapText="1"/>
      <protection locked="0"/>
    </xf>
    <xf numFmtId="17" fontId="64" fillId="2" borderId="20" xfId="0" applyNumberFormat="1" applyFont="1" applyFill="1" applyBorder="1" applyAlignment="1" applyProtection="1">
      <alignment horizontal="center" vertical="center" wrapText="1"/>
      <protection locked="0"/>
    </xf>
    <xf numFmtId="0" fontId="64" fillId="2" borderId="20" xfId="9" applyFont="1" applyFill="1" applyBorder="1" applyAlignment="1" applyProtection="1">
      <alignment horizontal="center" vertical="center" wrapText="1"/>
      <protection locked="0"/>
    </xf>
    <xf numFmtId="0" fontId="64" fillId="2" borderId="21" xfId="9" applyFont="1" applyFill="1" applyBorder="1" applyAlignment="1" applyProtection="1">
      <alignment horizontal="center" vertical="center" wrapText="1"/>
      <protection locked="0"/>
    </xf>
    <xf numFmtId="0" fontId="62" fillId="0" borderId="0" xfId="0" applyFont="1" applyAlignment="1" applyProtection="1">
      <alignment vertical="center" wrapText="1"/>
      <protection locked="0"/>
    </xf>
    <xf numFmtId="165" fontId="62" fillId="0" borderId="122" xfId="3" applyFont="1" applyFill="1" applyBorder="1" applyAlignment="1" applyProtection="1">
      <alignment vertical="center"/>
      <protection locked="0"/>
    </xf>
    <xf numFmtId="0" fontId="62" fillId="0" borderId="4" xfId="0" applyFont="1" applyBorder="1" applyAlignment="1" applyProtection="1">
      <alignment vertical="center"/>
      <protection locked="0"/>
    </xf>
    <xf numFmtId="0" fontId="62" fillId="0" borderId="4" xfId="3" applyNumberFormat="1" applyFont="1" applyFill="1" applyBorder="1" applyAlignment="1" applyProtection="1">
      <alignment horizontal="left" vertical="center" wrapText="1"/>
      <protection locked="0"/>
    </xf>
    <xf numFmtId="1" fontId="62" fillId="0" borderId="4" xfId="8" applyNumberFormat="1" applyFont="1" applyFill="1" applyBorder="1" applyAlignment="1" applyProtection="1">
      <alignment horizontal="center" vertical="center"/>
      <protection locked="0"/>
    </xf>
    <xf numFmtId="1" fontId="66" fillId="0" borderId="4" xfId="3" applyNumberFormat="1" applyFont="1" applyFill="1" applyBorder="1" applyAlignment="1" applyProtection="1">
      <alignment horizontal="center" vertical="center"/>
      <protection locked="0"/>
    </xf>
    <xf numFmtId="164" fontId="67" fillId="2" borderId="123" xfId="6" applyFont="1" applyFill="1" applyBorder="1" applyAlignment="1" applyProtection="1">
      <alignment vertical="center"/>
      <protection locked="0"/>
    </xf>
    <xf numFmtId="0" fontId="64" fillId="17" borderId="124" xfId="0" applyFont="1" applyFill="1" applyBorder="1" applyAlignment="1" applyProtection="1">
      <alignment horizontal="center" vertical="center"/>
      <protection locked="0"/>
    </xf>
    <xf numFmtId="0" fontId="64" fillId="17" borderId="125" xfId="0" applyFont="1" applyFill="1" applyBorder="1" applyAlignment="1" applyProtection="1">
      <alignment horizontal="center" vertical="center"/>
      <protection locked="0"/>
    </xf>
    <xf numFmtId="164" fontId="64" fillId="2" borderId="126" xfId="6" applyFont="1" applyFill="1" applyBorder="1" applyAlignment="1" applyProtection="1">
      <alignment vertical="center"/>
      <protection locked="0"/>
    </xf>
    <xf numFmtId="17" fontId="64" fillId="2" borderId="20" xfId="0" applyNumberFormat="1" applyFont="1" applyFill="1" applyBorder="1" applyAlignment="1" applyProtection="1">
      <alignment horizontal="center" vertical="center"/>
      <protection locked="0"/>
    </xf>
    <xf numFmtId="164" fontId="68" fillId="0" borderId="4" xfId="6" applyFont="1" applyBorder="1" applyAlignment="1" applyProtection="1">
      <alignment vertical="center"/>
      <protection locked="0"/>
    </xf>
    <xf numFmtId="164" fontId="66" fillId="0" borderId="123" xfId="6" applyFont="1" applyFill="1" applyBorder="1" applyAlignment="1" applyProtection="1">
      <alignment vertical="center"/>
      <protection locked="0"/>
    </xf>
    <xf numFmtId="0" fontId="64" fillId="17" borderId="137" xfId="0" applyFont="1" applyFill="1" applyBorder="1" applyAlignment="1" applyProtection="1">
      <alignment horizontal="center" vertical="center"/>
      <protection locked="0"/>
    </xf>
    <xf numFmtId="0" fontId="64" fillId="17" borderId="16" xfId="0" applyFont="1" applyFill="1" applyBorder="1" applyAlignment="1" applyProtection="1">
      <alignment horizontal="center" vertical="center"/>
      <protection locked="0"/>
    </xf>
    <xf numFmtId="0" fontId="64" fillId="17" borderId="138" xfId="0" applyFont="1" applyFill="1" applyBorder="1" applyAlignment="1" applyProtection="1">
      <alignment horizontal="center" vertical="center"/>
      <protection locked="0"/>
    </xf>
    <xf numFmtId="42" fontId="64" fillId="2" borderId="125" xfId="0" applyNumberFormat="1" applyFont="1" applyFill="1" applyBorder="1" applyAlignment="1" applyProtection="1">
      <alignment vertical="center"/>
      <protection locked="0"/>
    </xf>
    <xf numFmtId="164" fontId="65" fillId="18" borderId="125" xfId="6" applyFont="1" applyFill="1" applyBorder="1" applyAlignment="1" applyProtection="1">
      <alignment vertical="center"/>
      <protection locked="0"/>
    </xf>
    <xf numFmtId="164" fontId="65" fillId="18" borderId="126" xfId="6" applyFont="1" applyFill="1" applyBorder="1" applyAlignment="1" applyProtection="1">
      <alignment vertical="center"/>
      <protection locked="0"/>
    </xf>
    <xf numFmtId="0" fontId="64" fillId="2" borderId="135" xfId="9" applyFont="1" applyFill="1" applyBorder="1" applyAlignment="1" applyProtection="1">
      <alignment horizontal="center" vertical="center" wrapText="1"/>
      <protection locked="0"/>
    </xf>
    <xf numFmtId="0" fontId="64" fillId="2" borderId="139" xfId="9" applyFont="1" applyFill="1" applyBorder="1" applyAlignment="1" applyProtection="1">
      <alignment horizontal="center" vertical="center" wrapText="1"/>
      <protection locked="0"/>
    </xf>
    <xf numFmtId="3" fontId="64" fillId="2" borderId="139" xfId="9" applyNumberFormat="1" applyFont="1" applyFill="1" applyBorder="1" applyAlignment="1" applyProtection="1">
      <alignment horizontal="center" vertical="center" wrapText="1"/>
      <protection locked="0"/>
    </xf>
    <xf numFmtId="0" fontId="66" fillId="0" borderId="140" xfId="0" applyFont="1" applyBorder="1" applyAlignment="1" applyProtection="1">
      <alignment horizontal="left" vertical="center" wrapText="1"/>
      <protection locked="0"/>
    </xf>
    <xf numFmtId="0" fontId="66" fillId="0" borderId="141" xfId="0" applyFont="1" applyBorder="1" applyAlignment="1" applyProtection="1">
      <alignment horizontal="left" vertical="center" wrapText="1"/>
      <protection locked="0"/>
    </xf>
    <xf numFmtId="172" fontId="66" fillId="0" borderId="141" xfId="6" applyNumberFormat="1" applyFont="1" applyFill="1" applyBorder="1" applyAlignment="1" applyProtection="1">
      <alignment horizontal="center" vertical="center"/>
      <protection locked="0"/>
    </xf>
    <xf numFmtId="165" fontId="66" fillId="0" borderId="141" xfId="3" applyFont="1" applyFill="1" applyBorder="1" applyAlignment="1" applyProtection="1">
      <alignment vertical="center"/>
      <protection locked="0"/>
    </xf>
    <xf numFmtId="1" fontId="66" fillId="0" borderId="141" xfId="3" applyNumberFormat="1" applyFont="1" applyFill="1" applyBorder="1" applyAlignment="1" applyProtection="1">
      <alignment horizontal="center" vertical="center"/>
      <protection locked="0"/>
    </xf>
    <xf numFmtId="164" fontId="67" fillId="2" borderId="141" xfId="6" applyFont="1" applyFill="1" applyBorder="1" applyAlignment="1" applyProtection="1">
      <alignment vertical="center"/>
      <protection locked="0"/>
    </xf>
    <xf numFmtId="164" fontId="66" fillId="0" borderId="141" xfId="6" applyFont="1" applyFill="1" applyBorder="1" applyAlignment="1" applyProtection="1">
      <alignment vertical="center"/>
      <protection locked="0"/>
    </xf>
    <xf numFmtId="164" fontId="66" fillId="0" borderId="142" xfId="6" applyFont="1" applyFill="1" applyBorder="1" applyAlignment="1" applyProtection="1">
      <alignment vertical="center"/>
      <protection locked="0"/>
    </xf>
    <xf numFmtId="0" fontId="64" fillId="17" borderId="143" xfId="0" applyFont="1" applyFill="1" applyBorder="1" applyAlignment="1" applyProtection="1">
      <alignment horizontal="center" vertical="center"/>
      <protection locked="0"/>
    </xf>
    <xf numFmtId="0" fontId="64" fillId="17" borderId="144" xfId="0" applyFont="1" applyFill="1" applyBorder="1" applyAlignment="1" applyProtection="1">
      <alignment horizontal="center" vertical="center"/>
      <protection locked="0"/>
    </xf>
    <xf numFmtId="164" fontId="64" fillId="17" borderId="144" xfId="6" applyFont="1" applyFill="1" applyBorder="1" applyAlignment="1" applyProtection="1">
      <alignment vertical="center"/>
      <protection locked="0"/>
    </xf>
    <xf numFmtId="164" fontId="65" fillId="18" borderId="144" xfId="6" applyFont="1" applyFill="1" applyBorder="1" applyAlignment="1" applyProtection="1">
      <alignment vertical="center"/>
      <protection locked="0"/>
    </xf>
    <xf numFmtId="164" fontId="65" fillId="18" borderId="145" xfId="6" applyFont="1" applyFill="1" applyBorder="1" applyAlignment="1" applyProtection="1">
      <alignment vertical="center"/>
      <protection locked="0"/>
    </xf>
    <xf numFmtId="0" fontId="62" fillId="0" borderId="0" xfId="0" applyFont="1" applyProtection="1">
      <protection locked="0"/>
    </xf>
    <xf numFmtId="0" fontId="64" fillId="17" borderId="137" xfId="0" applyFont="1" applyFill="1" applyBorder="1" applyAlignment="1" applyProtection="1">
      <alignment horizontal="center" vertical="center" wrapText="1"/>
      <protection locked="0"/>
    </xf>
    <xf numFmtId="0" fontId="64" fillId="17" borderId="16" xfId="0" applyFont="1" applyFill="1" applyBorder="1" applyAlignment="1" applyProtection="1">
      <alignment horizontal="center" vertical="center" wrapText="1"/>
      <protection locked="0"/>
    </xf>
    <xf numFmtId="0" fontId="64" fillId="17" borderId="138" xfId="0" applyFont="1" applyFill="1" applyBorder="1" applyAlignment="1" applyProtection="1">
      <alignment horizontal="center" vertical="center" wrapText="1"/>
      <protection locked="0"/>
    </xf>
    <xf numFmtId="164" fontId="68" fillId="0" borderId="123" xfId="6" applyFont="1" applyBorder="1" applyAlignment="1" applyProtection="1">
      <alignment vertical="center"/>
      <protection locked="0"/>
    </xf>
    <xf numFmtId="0" fontId="67" fillId="0" borderId="0" xfId="0" applyFont="1" applyAlignment="1" applyProtection="1">
      <alignment vertical="center"/>
      <protection locked="0"/>
    </xf>
    <xf numFmtId="42" fontId="64" fillId="2" borderId="126" xfId="0" applyNumberFormat="1" applyFont="1" applyFill="1" applyBorder="1" applyAlignment="1" applyProtection="1">
      <alignment vertical="center"/>
      <protection locked="0"/>
    </xf>
    <xf numFmtId="0" fontId="65" fillId="0" borderId="10" xfId="0" applyFont="1" applyBorder="1" applyAlignment="1" applyProtection="1">
      <alignment horizontal="center" vertical="center"/>
    </xf>
    <xf numFmtId="164" fontId="66" fillId="0" borderId="10" xfId="6" applyFont="1" applyBorder="1" applyAlignment="1" applyProtection="1">
      <alignment horizontal="center" vertical="center"/>
    </xf>
    <xf numFmtId="164" fontId="66" fillId="0" borderId="17" xfId="6" applyFont="1" applyBorder="1" applyAlignment="1" applyProtection="1">
      <alignment horizontal="center" vertical="center"/>
    </xf>
    <xf numFmtId="164" fontId="66" fillId="0" borderId="22" xfId="6" applyFont="1" applyFill="1" applyBorder="1" applyAlignment="1" applyProtection="1">
      <alignment horizontal="center" vertical="center"/>
    </xf>
    <xf numFmtId="0" fontId="69" fillId="0" borderId="0" xfId="0" applyFont="1" applyAlignment="1" applyProtection="1">
      <alignment vertical="center"/>
      <protection locked="0"/>
    </xf>
    <xf numFmtId="0" fontId="70" fillId="0" borderId="0" xfId="0" applyFont="1" applyAlignment="1" applyProtection="1">
      <alignment vertical="center"/>
      <protection locked="0"/>
    </xf>
    <xf numFmtId="0" fontId="71" fillId="0" borderId="0" xfId="0" applyFont="1" applyAlignment="1" applyProtection="1">
      <alignment vertical="center"/>
      <protection locked="0"/>
    </xf>
    <xf numFmtId="0" fontId="4" fillId="0" borderId="0" xfId="0" applyFont="1" applyAlignment="1">
      <alignment horizontal="justify" vertical="top" wrapText="1"/>
    </xf>
    <xf numFmtId="0" fontId="62" fillId="3" borderId="0" xfId="0" applyFont="1" applyFill="1" applyAlignment="1" applyProtection="1">
      <alignment vertical="center"/>
      <protection locked="0"/>
    </xf>
    <xf numFmtId="0" fontId="69" fillId="3" borderId="0" xfId="0" applyFont="1" applyFill="1" applyAlignment="1" applyProtection="1">
      <alignment vertical="center"/>
      <protection locked="0"/>
    </xf>
    <xf numFmtId="0" fontId="70" fillId="3" borderId="0" xfId="0" applyFont="1" applyFill="1" applyAlignment="1" applyProtection="1">
      <alignment vertical="center"/>
      <protection locked="0"/>
    </xf>
    <xf numFmtId="0" fontId="62" fillId="3" borderId="0" xfId="0" applyFont="1" applyFill="1" applyAlignment="1" applyProtection="1">
      <alignment horizontal="justify" vertical="center" wrapText="1"/>
      <protection locked="0"/>
    </xf>
    <xf numFmtId="0" fontId="62" fillId="3" borderId="0" xfId="0" applyFont="1" applyFill="1" applyProtection="1">
      <protection locked="0"/>
    </xf>
    <xf numFmtId="168" fontId="31" fillId="10" borderId="30" xfId="0" applyNumberFormat="1" applyFont="1" applyFill="1" applyBorder="1" applyAlignment="1" applyProtection="1">
      <alignment horizontal="center" vertical="center"/>
    </xf>
    <xf numFmtId="168" fontId="31" fillId="0" borderId="90" xfId="0" applyNumberFormat="1" applyFont="1" applyBorder="1" applyAlignment="1" applyProtection="1">
      <alignment horizontal="center" vertical="center" wrapText="1"/>
    </xf>
    <xf numFmtId="168" fontId="31" fillId="10" borderId="48" xfId="0" applyNumberFormat="1" applyFont="1" applyFill="1" applyBorder="1" applyAlignment="1" applyProtection="1">
      <alignment horizontal="center" vertical="center"/>
    </xf>
    <xf numFmtId="168" fontId="31" fillId="0" borderId="61" xfId="0" applyNumberFormat="1" applyFont="1" applyBorder="1" applyAlignment="1" applyProtection="1">
      <alignment horizontal="center" vertical="center" wrapText="1"/>
    </xf>
    <xf numFmtId="168" fontId="30" fillId="10" borderId="32" xfId="0" applyNumberFormat="1" applyFont="1" applyFill="1" applyBorder="1" applyAlignment="1" applyProtection="1">
      <alignment vertical="center"/>
    </xf>
    <xf numFmtId="168" fontId="31" fillId="0" borderId="91" xfId="0" applyNumberFormat="1" applyFont="1" applyBorder="1" applyAlignment="1" applyProtection="1">
      <alignment horizontal="center" vertical="center" wrapText="1"/>
    </xf>
    <xf numFmtId="168" fontId="30" fillId="8" borderId="64" xfId="0" applyNumberFormat="1" applyFont="1" applyFill="1" applyBorder="1" applyAlignment="1" applyProtection="1">
      <alignment vertical="center"/>
    </xf>
  </cellXfs>
  <cellStyles count="10">
    <cellStyle name="Estilo 1" xfId="1" xr:uid="{00000000-0005-0000-0000-000000000000}"/>
    <cellStyle name="Millares" xfId="2" builtinId="3"/>
    <cellStyle name="Millares [0]" xfId="3" builtinId="6"/>
    <cellStyle name="Millares 2" xfId="4" xr:uid="{00000000-0005-0000-0000-000003000000}"/>
    <cellStyle name="Moneda" xfId="5" builtinId="4"/>
    <cellStyle name="Moneda [0]" xfId="6" builtinId="7"/>
    <cellStyle name="Moneda 2" xfId="7" xr:uid="{00000000-0005-0000-0000-000006000000}"/>
    <cellStyle name="Normal" xfId="0" builtinId="0"/>
    <cellStyle name="Normal 2" xfId="9" xr:uid="{671F8E7F-7F03-491B-B191-F5A112E12897}"/>
    <cellStyle name="Porcentaje" xfId="8" builtinId="5"/>
  </cellStyles>
  <dxfs count="95">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name val="Cambria"/>
        <scheme val="none"/>
      </font>
      <fill>
        <patternFill patternType="solid">
          <fgColor indexed="64"/>
          <bgColor rgb="FFFF0000"/>
        </patternFill>
      </fill>
      <border>
        <left style="thin">
          <color indexed="64"/>
        </left>
        <right style="thin">
          <color indexed="64"/>
        </right>
        <top style="thin">
          <color indexed="64"/>
        </top>
        <bottom style="thin">
          <color indexed="64"/>
        </bottom>
      </border>
    </dxf>
    <dxf>
      <font>
        <b/>
        <i val="0"/>
        <color auto="1"/>
        <name val="Cambria"/>
        <scheme val="none"/>
      </font>
      <fill>
        <patternFill>
          <bgColor rgb="FFFF0000"/>
        </patternFill>
      </fill>
    </dxf>
    <dxf>
      <font>
        <color rgb="FFFFFF00"/>
      </font>
      <fill>
        <patternFill>
          <bgColor rgb="FFFF0000"/>
        </patternFill>
      </fill>
    </dxf>
    <dxf>
      <font>
        <color rgb="FFFFFF00"/>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font>
      <fill>
        <patternFill>
          <bgColor rgb="FFFF0000"/>
        </patternFill>
      </fill>
    </dxf>
    <dxf>
      <font>
        <b/>
        <i val="0"/>
        <color auto="1"/>
        <name val="Cambria"/>
        <scheme val="none"/>
      </font>
      <fill>
        <patternFill>
          <bgColor theme="0" tint="-0.14996795556505021"/>
        </patternFill>
      </fill>
    </dxf>
    <dxf>
      <font>
        <color rgb="FFFFFF00"/>
      </font>
      <fill>
        <patternFill>
          <fgColor rgb="FFFF0000"/>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b/>
        <i val="0"/>
        <color auto="1"/>
        <name val="Cambria"/>
        <scheme val="none"/>
      </font>
      <fill>
        <patternFill>
          <bgColor theme="0" tint="-0.1499679555650502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92D050"/>
        </patternFill>
      </fill>
      <border>
        <left style="thin">
          <color indexed="64"/>
        </left>
        <right style="thin">
          <color indexed="64"/>
        </right>
        <top style="thin">
          <color indexed="64"/>
        </top>
        <bottom style="thin">
          <color indexed="64"/>
        </bottom>
      </border>
    </dxf>
    <dxf>
      <font>
        <b/>
        <i val="0"/>
        <color auto="1"/>
      </font>
      <fill>
        <patternFill>
          <bgColor rgb="FFFF2D2D"/>
        </patternFill>
      </fill>
    </dxf>
    <dxf>
      <font>
        <b/>
        <i val="0"/>
        <color auto="1"/>
      </font>
      <fill>
        <patternFill>
          <bgColor rgb="FFFF2D2D"/>
        </patternFill>
      </fill>
    </dxf>
    <dxf>
      <font>
        <b/>
        <i val="0"/>
        <color auto="1"/>
      </font>
      <fill>
        <patternFill>
          <bgColor rgb="FFFF2D2D"/>
        </patternFill>
      </fill>
    </dxf>
    <dxf>
      <font>
        <b/>
        <i val="0"/>
        <color auto="1"/>
      </font>
      <fill>
        <patternFill>
          <bgColor rgb="FFFF0000"/>
        </patternFill>
      </fill>
    </dxf>
    <dxf>
      <font>
        <b/>
        <i val="0"/>
        <color auto="1"/>
      </font>
      <fill>
        <patternFill>
          <bgColor rgb="FFFF0000"/>
        </patternFill>
      </fill>
    </dxf>
    <dxf>
      <font>
        <b/>
        <i val="0"/>
        <color auto="1"/>
      </font>
      <fill>
        <patternFill>
          <bgColor rgb="FFFF0000"/>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92D050"/>
        </patternFill>
      </fill>
    </dxf>
    <dxf>
      <font>
        <color rgb="FFC00000"/>
      </font>
      <fill>
        <patternFill patternType="solid">
          <bgColor theme="4" tint="0.79998168889431442"/>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FF0000"/>
        </patternFill>
      </fill>
    </dxf>
    <dxf>
      <font>
        <b/>
        <i val="0"/>
        <color auto="1"/>
      </font>
      <fill>
        <patternFill>
          <bgColor rgb="FFFF0000"/>
        </patternFill>
      </fill>
    </dxf>
    <dxf>
      <font>
        <b/>
        <i val="0"/>
        <color auto="1"/>
      </font>
      <fill>
        <patternFill>
          <bgColor rgb="FF92D050"/>
        </patternFill>
      </fill>
    </dxf>
    <dxf>
      <fill>
        <patternFill>
          <bgColor rgb="FF92D050"/>
        </patternFill>
      </fill>
    </dxf>
    <dxf>
      <fill>
        <patternFill>
          <bgColor rgb="FFFFFF00"/>
        </patternFill>
      </fill>
      <border>
        <left style="thin">
          <color indexed="64"/>
        </left>
        <right style="thin">
          <color indexed="64"/>
        </right>
        <top style="thin">
          <color indexed="64"/>
        </top>
        <bottom style="thin">
          <color indexed="64"/>
        </bottom>
      </border>
    </dxf>
    <dxf>
      <font>
        <color theme="0"/>
      </font>
      <fill>
        <patternFill>
          <bgColor theme="0"/>
        </patternFill>
      </fill>
    </dxf>
    <dxf>
      <font>
        <b/>
        <i val="0"/>
        <color auto="1"/>
      </font>
      <fill>
        <patternFill>
          <bgColor rgb="FF92D050"/>
        </patternFill>
      </fill>
    </dxf>
    <dxf>
      <font>
        <b/>
        <i val="0"/>
        <color auto="1"/>
      </font>
      <fill>
        <patternFill>
          <bgColor rgb="FFFF0000"/>
        </patternFill>
      </fill>
    </dxf>
    <dxf>
      <font>
        <b/>
        <i val="0"/>
        <color auto="1"/>
      </font>
      <fill>
        <patternFill>
          <bgColor rgb="FF92D050"/>
        </patternFill>
      </fill>
    </dxf>
    <dxf>
      <font>
        <b/>
        <i val="0"/>
        <color auto="1"/>
      </font>
      <fill>
        <patternFill>
          <bgColor rgb="FFFF0000"/>
        </patternFill>
      </fill>
    </dxf>
    <dxf>
      <font>
        <b/>
        <i val="0"/>
        <color auto="1"/>
      </font>
      <fill>
        <patternFill>
          <bgColor rgb="FFFFC000"/>
        </patternFill>
      </fill>
    </dxf>
    <dxf>
      <font>
        <b/>
        <i val="0"/>
        <color auto="1"/>
      </font>
      <fill>
        <patternFill>
          <bgColor rgb="FFFF0000"/>
        </patternFill>
      </fill>
    </dxf>
    <dxf>
      <font>
        <b/>
        <i val="0"/>
        <color auto="1"/>
      </font>
      <fill>
        <patternFill>
          <bgColor rgb="FF92D050"/>
        </patternFill>
      </fill>
    </dxf>
    <dxf>
      <font>
        <color theme="4" tint="0.79998168889431442"/>
      </font>
      <fill>
        <patternFill>
          <bgColor theme="4" tint="0.79998168889431442"/>
        </patternFill>
      </fill>
      <border>
        <left style="thin">
          <color indexed="64"/>
        </left>
        <right style="thin">
          <color indexed="64"/>
        </right>
        <top style="thin">
          <color indexed="64"/>
        </top>
        <bottom style="thin">
          <color indexed="64"/>
        </bottom>
      </border>
    </dxf>
    <dxf>
      <font>
        <color theme="0"/>
      </font>
    </dxf>
    <dxf>
      <font>
        <color theme="0"/>
      </font>
      <fill>
        <patternFill>
          <bgColor theme="3" tint="-0.24994659260841701"/>
        </patternFill>
      </fill>
    </dxf>
    <dxf>
      <font>
        <color theme="3" tint="-0.24994659260841701"/>
      </font>
      <fill>
        <patternFill>
          <bgColor theme="3" tint="-0.24994659260841701"/>
        </patternFill>
      </fill>
    </dxf>
    <dxf>
      <font>
        <color theme="4" tint="-0.499984740745262"/>
      </font>
      <fill>
        <patternFill>
          <bgColor theme="3" tint="-0.24994659260841701"/>
        </patternFill>
      </fill>
    </dxf>
    <dxf>
      <font>
        <color auto="1"/>
      </font>
      <fill>
        <patternFill>
          <bgColor theme="4" tint="0.79998168889431442"/>
        </patternFill>
      </fill>
      <border>
        <left style="thin">
          <color indexed="64"/>
        </left>
        <right style="thin">
          <color indexed="64"/>
        </right>
        <top style="thin">
          <color indexed="64"/>
        </top>
        <bottom style="thin">
          <color indexed="64"/>
        </bottom>
      </border>
    </dxf>
    <dxf>
      <font>
        <color theme="0"/>
      </font>
      <fill>
        <patternFill>
          <bgColor theme="0"/>
        </patternFill>
      </fill>
      <border>
        <left style="thin">
          <color theme="3" tint="-0.24994659260841701"/>
        </left>
        <right style="thin">
          <color theme="3" tint="-0.24994659260841701"/>
        </right>
        <top style="thin">
          <color theme="3" tint="-0.24994659260841701"/>
        </top>
        <bottom style="thin">
          <color theme="3" tint="-0.24994659260841701"/>
        </bottom>
      </border>
    </dxf>
    <dxf>
      <font>
        <color theme="0"/>
      </font>
    </dxf>
    <dxf>
      <font>
        <b val="0"/>
        <i val="0"/>
        <color theme="0"/>
      </font>
    </dxf>
    <dxf>
      <font>
        <color auto="1"/>
      </font>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border>
    </dxf>
  </dxfs>
  <tableStyles count="0" defaultTableStyle="TableStyleMedium2" defaultPivotStyle="PivotStyleLight16"/>
  <colors>
    <mruColors>
      <color rgb="FFFF2D2D"/>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5663987</xdr:colOff>
      <xdr:row>6</xdr:row>
      <xdr:rowOff>79401</xdr:rowOff>
    </xdr:from>
    <xdr:to>
      <xdr:col>1</xdr:col>
      <xdr:colOff>6347624</xdr:colOff>
      <xdr:row>6</xdr:row>
      <xdr:rowOff>241827</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768530" y="3076291"/>
          <a:ext cx="683637" cy="162426"/>
        </a:xfrm>
        <a:prstGeom prst="rect">
          <a:avLst/>
        </a:prstGeom>
        <a:solidFill>
          <a:schemeClr val="tx2">
            <a:lumMod val="20000"/>
            <a:lumOff val="80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es-CL"/>
        </a:p>
      </xdr:txBody>
    </xdr:sp>
    <xdr:clientData/>
  </xdr:twoCellAnchor>
  <xdr:twoCellAnchor>
    <xdr:from>
      <xdr:col>1</xdr:col>
      <xdr:colOff>5641898</xdr:colOff>
      <xdr:row>6</xdr:row>
      <xdr:rowOff>42333</xdr:rowOff>
    </xdr:from>
    <xdr:to>
      <xdr:col>1</xdr:col>
      <xdr:colOff>6391080</xdr:colOff>
      <xdr:row>7</xdr:row>
      <xdr:rowOff>76200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5746441" y="3039223"/>
          <a:ext cx="749182" cy="347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42386</xdr:colOff>
      <xdr:row>8</xdr:row>
      <xdr:rowOff>85726</xdr:rowOff>
    </xdr:from>
    <xdr:to>
      <xdr:col>9</xdr:col>
      <xdr:colOff>762954</xdr:colOff>
      <xdr:row>10</xdr:row>
      <xdr:rowOff>38100</xdr:rowOff>
    </xdr:to>
    <xdr:sp macro="" textlink="">
      <xdr:nvSpPr>
        <xdr:cNvPr id="2" name="1 Flecha izquierda">
          <a:extLst>
            <a:ext uri="{FF2B5EF4-FFF2-40B4-BE49-F238E27FC236}">
              <a16:creationId xmlns:a16="http://schemas.microsoft.com/office/drawing/2014/main" id="{00000000-0008-0000-0200-000002000000}"/>
            </a:ext>
          </a:extLst>
        </xdr:cNvPr>
        <xdr:cNvSpPr/>
      </xdr:nvSpPr>
      <xdr:spPr>
        <a:xfrm>
          <a:off x="12977336" y="542926"/>
          <a:ext cx="720568" cy="1019174"/>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42862</xdr:colOff>
      <xdr:row>18</xdr:row>
      <xdr:rowOff>0</xdr:rowOff>
    </xdr:from>
    <xdr:to>
      <xdr:col>9</xdr:col>
      <xdr:colOff>754447</xdr:colOff>
      <xdr:row>20</xdr:row>
      <xdr:rowOff>0</xdr:rowOff>
    </xdr:to>
    <xdr:sp macro="" textlink="">
      <xdr:nvSpPr>
        <xdr:cNvPr id="5" name="1 Flecha izquierda">
          <a:extLst>
            <a:ext uri="{FF2B5EF4-FFF2-40B4-BE49-F238E27FC236}">
              <a16:creationId xmlns:a16="http://schemas.microsoft.com/office/drawing/2014/main" id="{00000000-0008-0000-0200-000005000000}"/>
            </a:ext>
          </a:extLst>
        </xdr:cNvPr>
        <xdr:cNvSpPr/>
      </xdr:nvSpPr>
      <xdr:spPr>
        <a:xfrm>
          <a:off x="11863387" y="2744628"/>
          <a:ext cx="708010" cy="712947"/>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twoCellAnchor>
    <xdr:from>
      <xdr:col>9</xdr:col>
      <xdr:colOff>80487</xdr:colOff>
      <xdr:row>24</xdr:row>
      <xdr:rowOff>0</xdr:rowOff>
    </xdr:from>
    <xdr:to>
      <xdr:col>9</xdr:col>
      <xdr:colOff>824734</xdr:colOff>
      <xdr:row>25</xdr:row>
      <xdr:rowOff>57150</xdr:rowOff>
    </xdr:to>
    <xdr:sp macro="" textlink="">
      <xdr:nvSpPr>
        <xdr:cNvPr id="6" name="1 Flecha izquierda">
          <a:extLst>
            <a:ext uri="{FF2B5EF4-FFF2-40B4-BE49-F238E27FC236}">
              <a16:creationId xmlns:a16="http://schemas.microsoft.com/office/drawing/2014/main" id="{00000000-0008-0000-0200-000006000000}"/>
            </a:ext>
          </a:extLst>
        </xdr:cNvPr>
        <xdr:cNvSpPr/>
      </xdr:nvSpPr>
      <xdr:spPr>
        <a:xfrm>
          <a:off x="13015437" y="4943475"/>
          <a:ext cx="744247" cy="876300"/>
        </a:xfrm>
        <a:prstGeom prst="leftArrow">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L"/>
        </a:p>
      </xdr:txBody>
    </xdr:sp>
    <xdr:clientData/>
  </xdr:twoCellAnchor>
</xdr:wsDr>
</file>

<file path=xl/persons/person.xml><?xml version="1.0" encoding="utf-8"?>
<personList xmlns="http://schemas.microsoft.com/office/spreadsheetml/2018/threadedcomments" xmlns:x="http://schemas.openxmlformats.org/spreadsheetml/2006/main">
  <person displayName="Roxany Barahona Ligueno" id="{0E565CD3-EF5C-43B9-AE1B-86B93D14D275}" userId="S::rbarahona@anid.cl::cc50f002-2f9b-4816-8a39-ce483614177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dk1"/>
        </a:lnRef>
        <a:fillRef idx="0">
          <a:schemeClr val="dk1"/>
        </a:fillRef>
        <a:effectRef idx="0">
          <a:schemeClr val="dk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2" dT="2026-01-30T23:25:17.82" personId="{0E565CD3-EF5C-43B9-AE1B-86B93D14D275}" id="{FD48EC41-2CF6-4E78-B207-D03EAFB018B0}">
    <text>Me queda la duda de si pedir que ingresen en monto con IVA en los ítems del B y C</text>
  </threadedComment>
</ThreadedComments>
</file>

<file path=xl/threadedComments/threadedComment2.xml><?xml version="1.0" encoding="utf-8"?>
<ThreadedComments xmlns="http://schemas.microsoft.com/office/spreadsheetml/2018/threadedcomments" xmlns:x="http://schemas.openxmlformats.org/spreadsheetml/2006/main">
  <threadedComment ref="F7" dT="2025-01-28T13:12:04.69" personId="{0E565CD3-EF5C-43B9-AE1B-86B93D14D275}" id="{FFB68F36-F801-4D62-A82B-9C0B1F300FD0}">
    <text>Monto ingresado en Hoja DETALLE APORTES.-</text>
  </threadedComment>
  <threadedComment ref="F8" dT="2025-01-28T13:12:04.69" personId="{0E565CD3-EF5C-43B9-AE1B-86B93D14D275}" id="{CFDC694D-FA57-41CD-AA91-C158D61D1085}">
    <text>Monto ingresado en Hoja DETALLE APORTES.-</text>
  </threadedComment>
  <threadedComment ref="F9" dT="2025-01-28T13:12:04.69" personId="{0E565CD3-EF5C-43B9-AE1B-86B93D14D275}" id="{DA2FA778-9F02-478B-9398-9F5AF62309E9}">
    <text>Monto ingresado en Hoja DETALLE APORTES.-</text>
  </threadedComment>
  <threadedComment ref="F10" dT="2025-01-28T13:12:04.69" personId="{0E565CD3-EF5C-43B9-AE1B-86B93D14D275}" id="{9F9A4B31-DF57-43F2-9A9F-55A776BFBC64}">
    <text>Monto ingresado en Hoja DETALLE APORTES.-</text>
  </threadedComment>
  <threadedComment ref="G10" dT="2025-01-28T13:12:04.69" personId="{0E565CD3-EF5C-43B9-AE1B-86B93D14D275}" id="{7A06E5D3-48F6-446D-A1B4-7DE04DC08036}">
    <text>Monto ingresado en Hoja DETALLE APORTES.-</text>
  </threadedComment>
  <threadedComment ref="F11" dT="2025-01-28T13:12:04.69" personId="{0E565CD3-EF5C-43B9-AE1B-86B93D14D275}" id="{9483710B-9EE6-41CE-9717-E36BA4C884F8}">
    <text>Monto ingresado en Hoja DETALLE APORTES.-</text>
  </threadedComment>
  <threadedComment ref="G11" dT="2025-01-28T13:12:04.69" personId="{0E565CD3-EF5C-43B9-AE1B-86B93D14D275}" id="{1E335CB1-C5DF-404D-8E85-A58A1F765AB5}">
    <text>Monto ingresado en Hoja DETALLE APORTES.-</text>
  </threadedComment>
  <threadedComment ref="F12" dT="2025-01-28T13:12:04.69" personId="{0E565CD3-EF5C-43B9-AE1B-86B93D14D275}" id="{AD5171CA-A9F3-421A-AF7D-7E3829B178DB}">
    <text>Monto ingresado en Hoja DETALLE APORTES.-</text>
  </threadedComment>
  <threadedComment ref="G12" dT="2025-01-28T13:12:04.69" personId="{0E565CD3-EF5C-43B9-AE1B-86B93D14D275}" id="{4BC0FAC7-1A11-47F4-86E4-C85204E60A11}">
    <text>Monto ingresado en Hoja DETALLE APORTES.-</text>
  </threadedComment>
  <threadedComment ref="F14" dT="2025-01-28T13:12:04.69" personId="{0E565CD3-EF5C-43B9-AE1B-86B93D14D275}" id="{96ECC16E-219F-49E8-9894-BEBA0192A11B}">
    <text>Monto ingresado en Hoja DETALLE APORTES.-</text>
  </threadedComment>
  <threadedComment ref="G14" dT="2025-01-28T13:12:04.69" personId="{0E565CD3-EF5C-43B9-AE1B-86B93D14D275}" id="{4A8BB480-A2EE-4798-8664-5FE64E4CDEA7}">
    <text>Monto ingresado en Hoja DETALLE APORTES.-</text>
  </threadedComment>
  <threadedComment ref="F15" dT="2025-01-28T13:12:04.69" personId="{0E565CD3-EF5C-43B9-AE1B-86B93D14D275}" id="{C0951B4A-D909-443B-8AE2-D6C3E9AB7233}">
    <text>Monto ingresado en Hoja DETALLE APORTES.-</text>
  </threadedComment>
  <threadedComment ref="G15" dT="2025-01-28T13:12:04.69" personId="{0E565CD3-EF5C-43B9-AE1B-86B93D14D275}" id="{DBBCB07C-8BDA-467D-8523-CC3F49F04FAA}">
    <text>Monto ingresado en Hoja DETALLE APORTES.-</text>
  </threadedComment>
  <threadedComment ref="F16" dT="2025-01-28T13:12:04.69" personId="{0E565CD3-EF5C-43B9-AE1B-86B93D14D275}" id="{AB265B10-A067-4AA5-94D6-599E2CB554DC}">
    <text>Monto ingresado en Hoja DETALLE APORTES.-</text>
  </threadedComment>
  <threadedComment ref="G16" dT="2025-01-28T13:12:04.69" personId="{0E565CD3-EF5C-43B9-AE1B-86B93D14D275}" id="{0A8C0AC1-0DD2-4B6E-9C5C-42CB64BD6667}">
    <text>Monto ingresado en Hoja DETALLE APORTES.-</text>
  </threadedComment>
</ThreadedComments>
</file>

<file path=xl/threadedComments/threadedComment3.xml><?xml version="1.0" encoding="utf-8"?>
<ThreadedComments xmlns="http://schemas.microsoft.com/office/spreadsheetml/2018/threadedcomments" xmlns:x="http://schemas.openxmlformats.org/spreadsheetml/2006/main">
  <threadedComment ref="G7" dT="2025-01-28T13:03:47.19" personId="{0E565CD3-EF5C-43B9-AE1B-86B93D14D275}" id="{7EDE5B45-7AC8-47F5-8264-9120E8EC5946}">
    <text>Puede modificar el monto en caso de que este aporte esté distribuido en distintas instituciones.-</text>
  </threadedComment>
  <threadedComment ref="G8" dT="2025-01-28T13:03:47.19" personId="{0E565CD3-EF5C-43B9-AE1B-86B93D14D275}" id="{89C33586-7617-41A9-9927-C3EEF1703468}">
    <text>Puede modificar el monto en caso de que este aporte esté distribuido en distintas instituciones.-</text>
  </threadedComment>
  <threadedComment ref="G9" dT="2025-01-28T13:03:47.19" personId="{0E565CD3-EF5C-43B9-AE1B-86B93D14D275}" id="{75B59B58-F912-4988-80D5-555831CC8556}">
    <text>Puede modificar el monto en caso de que este aporte esté distribuido en distintas instituciones.-</text>
  </threadedComment>
  <threadedComment ref="G11" dT="2025-01-28T13:03:47.19" personId="{0E565CD3-EF5C-43B9-AE1B-86B93D14D275}" id="{F6ED456A-0283-4CCC-9F94-F10A9C4FB954}">
    <text>Puede modificar el monto en caso de que este aporte esté distribuido en distintas instituciones.-</text>
  </threadedComment>
  <threadedComment ref="G12" dT="2025-01-28T13:03:47.19" personId="{0E565CD3-EF5C-43B9-AE1B-86B93D14D275}" id="{BF38B127-74C0-45FF-8532-13088784B80B}">
    <text>Puede modificar el monto en caso de que este aporte esté distribuido en distintas instituciones.-</text>
  </threadedComment>
  <threadedComment ref="G13" dT="2025-01-28T13:03:47.19" personId="{0E565CD3-EF5C-43B9-AE1B-86B93D14D275}" id="{8FFC5D1E-1884-40B0-B0C2-9C506B913365}">
    <text>Puede modificar el monto en caso de que este aporte esté distribuido en distintas instituciones.-</text>
  </threadedComment>
</ThreadedComments>
</file>

<file path=xl/threadedComments/threadedComment4.xml><?xml version="1.0" encoding="utf-8"?>
<ThreadedComments xmlns="http://schemas.microsoft.com/office/spreadsheetml/2018/threadedcomments" xmlns:x="http://schemas.openxmlformats.org/spreadsheetml/2006/main">
  <threadedComment ref="D5" dT="2026-06-18T18:15:01.87" personId="{0E565CD3-EF5C-43B9-AE1B-86B93D14D275}" id="{F1BC08D3-2FCB-4720-8A89-8E492B27A972}">
    <text>Considerar el valor de la UF del último día del mes que postula.-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1:H15"/>
  <sheetViews>
    <sheetView showGridLines="0" topLeftCell="B1" zoomScale="90" zoomScaleNormal="90" workbookViewId="0">
      <selection activeCell="B15" sqref="B15"/>
    </sheetView>
  </sheetViews>
  <sheetFormatPr baseColWidth="10" defaultColWidth="11.42578125" defaultRowHeight="15" x14ac:dyDescent="0.25"/>
  <cols>
    <col min="1" max="1" width="1.5703125" customWidth="1"/>
    <col min="2" max="2" width="222.42578125" customWidth="1"/>
    <col min="3" max="3" width="5.7109375" customWidth="1"/>
    <col min="6" max="6" width="15" customWidth="1"/>
    <col min="13" max="13" width="7.7109375" customWidth="1"/>
  </cols>
  <sheetData>
    <row r="1" spans="2:8" s="260" customFormat="1" ht="21" customHeight="1" x14ac:dyDescent="0.3">
      <c r="B1" s="259" t="s">
        <v>15</v>
      </c>
    </row>
    <row r="2" spans="2:8" ht="9.6" customHeight="1" x14ac:dyDescent="0.25"/>
    <row r="3" spans="2:8" ht="50.45" customHeight="1" x14ac:dyDescent="0.25">
      <c r="B3" s="223" t="s">
        <v>127</v>
      </c>
      <c r="C3" s="224"/>
      <c r="D3" s="224"/>
      <c r="E3" s="224"/>
      <c r="F3" s="224"/>
      <c r="G3" s="224"/>
      <c r="H3" s="224"/>
    </row>
    <row r="4" spans="2:8" ht="22.5" customHeight="1" x14ac:dyDescent="0.25">
      <c r="B4" s="225" t="s">
        <v>67</v>
      </c>
    </row>
    <row r="5" spans="2:8" ht="109.9" customHeight="1" x14ac:dyDescent="0.25">
      <c r="B5" s="342" t="s">
        <v>147</v>
      </c>
    </row>
    <row r="6" spans="2:8" ht="22.5" customHeight="1" x14ac:dyDescent="0.25">
      <c r="B6" s="225" t="s">
        <v>16</v>
      </c>
    </row>
    <row r="7" spans="2:8" ht="25.15" customHeight="1" x14ac:dyDescent="0.25">
      <c r="B7" s="343" t="s">
        <v>132</v>
      </c>
    </row>
    <row r="8" spans="2:8" ht="25.15" customHeight="1" x14ac:dyDescent="0.25">
      <c r="B8" s="344" t="s">
        <v>106</v>
      </c>
    </row>
    <row r="9" spans="2:8" ht="48.75" customHeight="1" x14ac:dyDescent="0.25">
      <c r="B9" s="346" t="s">
        <v>141</v>
      </c>
    </row>
    <row r="10" spans="2:8" ht="37.9" customHeight="1" x14ac:dyDescent="0.25">
      <c r="B10" s="344" t="s">
        <v>126</v>
      </c>
    </row>
    <row r="11" spans="2:8" ht="51.75" customHeight="1" x14ac:dyDescent="0.25">
      <c r="B11" s="346" t="s">
        <v>136</v>
      </c>
    </row>
    <row r="12" spans="2:8" ht="25.15" customHeight="1" x14ac:dyDescent="0.25">
      <c r="B12" s="345" t="s">
        <v>143</v>
      </c>
    </row>
    <row r="13" spans="2:8" ht="25.15" customHeight="1" x14ac:dyDescent="0.25">
      <c r="B13" s="344" t="s">
        <v>109</v>
      </c>
    </row>
    <row r="14" spans="2:8" ht="27" customHeight="1" x14ac:dyDescent="0.25">
      <c r="B14" s="343" t="s">
        <v>142</v>
      </c>
    </row>
    <row r="15" spans="2:8" ht="30" customHeight="1" x14ac:dyDescent="0.25">
      <c r="B15" s="343" t="s">
        <v>231</v>
      </c>
    </row>
  </sheetData>
  <sheetProtection algorithmName="SHA-512" hashValue="RizHNR/8laI5mDTxpM+DZnYkdZNghnh2mgee6GjtJjp7V3UPyDs51dpjUfq88hTyzlUsnTeogp/1ZIRiNuwzyw==" saltValue="dfHyfKONbfkX6Va+XKD9lg==" spinCount="100000" sheet="1" selectLockedCells="1" selectUnlockedCells="1"/>
  <printOptions horizontalCentered="1"/>
  <pageMargins left="0" right="0" top="0.78740157480314965" bottom="0.98425196850393704" header="0.31496062992125984" footer="0.59055118110236227"/>
  <pageSetup scale="75" orientation="landscape" r:id="rId1"/>
  <headerFooter alignWithMargins="0">
    <oddFooter>&amp;L&amp;A - &amp;F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tabColor rgb="FF002060"/>
  </sheetPr>
  <dimension ref="A1:U29"/>
  <sheetViews>
    <sheetView showGridLines="0" topLeftCell="A2" zoomScale="90" zoomScaleNormal="90" workbookViewId="0">
      <pane xSplit="4" ySplit="6" topLeftCell="E8" activePane="bottomRight" state="frozen"/>
      <selection activeCell="A2" sqref="A2"/>
      <selection pane="topRight" activeCell="E2" sqref="E2"/>
      <selection pane="bottomLeft" activeCell="A8" sqref="A8"/>
      <selection pane="bottomRight" activeCell="I9" sqref="I9"/>
    </sheetView>
  </sheetViews>
  <sheetFormatPr baseColWidth="10" defaultColWidth="11.42578125" defaultRowHeight="12" x14ac:dyDescent="0.25"/>
  <cols>
    <col min="1" max="1" width="3" style="2" customWidth="1"/>
    <col min="2" max="2" width="3.85546875" style="2" customWidth="1"/>
    <col min="3" max="3" width="13.85546875" style="2" customWidth="1"/>
    <col min="4" max="4" width="32.710937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5703125" style="2" hidden="1" customWidth="1"/>
    <col min="22" max="22" width="9.42578125" style="2" customWidth="1"/>
    <col min="23" max="16384" width="11.42578125" style="2"/>
  </cols>
  <sheetData>
    <row r="1" spans="1:19" ht="9" customHeight="1" x14ac:dyDescent="0.25">
      <c r="A1" s="1"/>
      <c r="B1" s="1"/>
      <c r="C1" s="1"/>
      <c r="D1" s="1"/>
      <c r="E1" s="1"/>
      <c r="F1" s="1"/>
      <c r="G1" s="1"/>
      <c r="H1" s="1"/>
      <c r="I1" s="1"/>
      <c r="J1" s="1"/>
      <c r="K1" s="1"/>
      <c r="L1" s="1"/>
      <c r="M1" s="1"/>
      <c r="N1" s="1"/>
      <c r="O1" s="1"/>
      <c r="P1" s="1"/>
      <c r="Q1" s="1"/>
    </row>
    <row r="2" spans="1:19" s="84" customFormat="1" ht="28.5" customHeight="1" x14ac:dyDescent="0.25">
      <c r="A2" s="83"/>
      <c r="B2" s="468" t="s">
        <v>48</v>
      </c>
      <c r="C2" s="468"/>
      <c r="D2" s="468"/>
      <c r="E2" s="468"/>
      <c r="F2" s="468"/>
      <c r="G2" s="468"/>
      <c r="H2" s="468"/>
      <c r="I2" s="468"/>
      <c r="J2" s="468"/>
      <c r="K2" s="468"/>
      <c r="L2" s="468"/>
      <c r="M2" s="468"/>
      <c r="N2" s="468"/>
      <c r="O2" s="468"/>
      <c r="P2" s="468"/>
      <c r="Q2" s="83"/>
    </row>
    <row r="3" spans="1:19" hidden="1" x14ac:dyDescent="0.25">
      <c r="A3" s="1"/>
      <c r="B3" s="469"/>
      <c r="C3" s="469"/>
      <c r="D3" s="469"/>
      <c r="E3" s="469"/>
      <c r="F3" s="469"/>
      <c r="G3" s="469"/>
      <c r="H3" s="469"/>
      <c r="I3" s="469"/>
      <c r="J3" s="469"/>
      <c r="K3" s="469"/>
      <c r="L3" s="469"/>
      <c r="M3" s="469"/>
      <c r="N3" s="469"/>
      <c r="O3" s="469"/>
      <c r="P3" s="469"/>
      <c r="Q3" s="1"/>
    </row>
    <row r="4" spans="1:19" ht="9" customHeight="1" thickBot="1" x14ac:dyDescent="0.3">
      <c r="A4" s="1"/>
      <c r="B4" s="470"/>
      <c r="C4" s="471"/>
      <c r="D4" s="471"/>
      <c r="E4" s="471"/>
      <c r="F4" s="471"/>
      <c r="G4" s="471"/>
      <c r="H4" s="471"/>
      <c r="I4" s="471"/>
      <c r="J4" s="471"/>
      <c r="K4" s="471"/>
      <c r="L4" s="471"/>
      <c r="M4" s="471"/>
      <c r="N4" s="471"/>
      <c r="O4" s="471"/>
      <c r="P4" s="471"/>
      <c r="Q4" s="1"/>
    </row>
    <row r="5" spans="1:19" ht="13.5" hidden="1" customHeight="1" thickBot="1" x14ac:dyDescent="0.3">
      <c r="A5" s="1"/>
      <c r="B5" s="1"/>
      <c r="C5" s="1"/>
      <c r="D5" s="1"/>
      <c r="E5" s="1"/>
      <c r="F5" s="1"/>
      <c r="G5" s="1"/>
      <c r="H5" s="1"/>
      <c r="I5" s="1"/>
      <c r="J5" s="1"/>
      <c r="K5" s="1"/>
      <c r="L5" s="1"/>
      <c r="M5" s="1"/>
      <c r="N5" s="1"/>
      <c r="O5" s="1"/>
      <c r="P5" s="3"/>
      <c r="Q5" s="1"/>
    </row>
    <row r="6" spans="1:19" ht="25.5" customHeight="1" thickBot="1" x14ac:dyDescent="0.3">
      <c r="A6" s="1"/>
      <c r="B6" s="472" t="s">
        <v>116</v>
      </c>
      <c r="C6" s="472"/>
      <c r="D6" s="473"/>
      <c r="E6" s="474" t="s">
        <v>33</v>
      </c>
      <c r="F6" s="475"/>
      <c r="G6" s="476"/>
      <c r="H6" s="474" t="s">
        <v>90</v>
      </c>
      <c r="I6" s="475"/>
      <c r="J6" s="476"/>
      <c r="K6" s="477" t="s">
        <v>108</v>
      </c>
      <c r="L6" s="478"/>
      <c r="M6" s="478"/>
      <c r="N6" s="478"/>
      <c r="O6" s="478"/>
      <c r="P6" s="479"/>
      <c r="Q6" s="4"/>
    </row>
    <row r="7" spans="1:19" ht="37.9" customHeight="1" thickBot="1" x14ac:dyDescent="0.3">
      <c r="A7" s="3"/>
      <c r="B7" s="460" t="s">
        <v>86</v>
      </c>
      <c r="C7" s="461"/>
      <c r="D7" s="5" t="s">
        <v>85</v>
      </c>
      <c r="E7" s="6" t="s">
        <v>39</v>
      </c>
      <c r="F7" s="7" t="s">
        <v>46</v>
      </c>
      <c r="G7" s="8" t="s">
        <v>47</v>
      </c>
      <c r="H7" s="6" t="s">
        <v>39</v>
      </c>
      <c r="I7" s="7" t="s">
        <v>46</v>
      </c>
      <c r="J7" s="8" t="s">
        <v>47</v>
      </c>
      <c r="K7" s="6" t="s">
        <v>40</v>
      </c>
      <c r="L7" s="7" t="s">
        <v>46</v>
      </c>
      <c r="M7" s="8" t="s">
        <v>47</v>
      </c>
      <c r="N7" s="6" t="s">
        <v>43</v>
      </c>
      <c r="O7" s="5" t="s">
        <v>46</v>
      </c>
      <c r="P7" s="8" t="s">
        <v>47</v>
      </c>
      <c r="Q7" s="4"/>
    </row>
    <row r="8" spans="1:19" ht="37.9" customHeight="1" x14ac:dyDescent="0.25">
      <c r="A8" s="3"/>
      <c r="B8" s="462" t="s">
        <v>3</v>
      </c>
      <c r="C8" s="464" t="s">
        <v>4</v>
      </c>
      <c r="D8" s="9" t="s">
        <v>69</v>
      </c>
      <c r="E8" s="10">
        <f t="shared" ref="E8:E16" si="0">+H8+K8+N8</f>
        <v>0</v>
      </c>
      <c r="F8" s="11">
        <f t="shared" ref="F8:F16" si="1">+I8+L8+O8</f>
        <v>0</v>
      </c>
      <c r="G8" s="12">
        <f t="shared" ref="G8:G16" si="2">+J8+M8+P8</f>
        <v>0</v>
      </c>
      <c r="H8" s="13">
        <f>+'PRESUPUESTO MODIFICADO'!J8</f>
        <v>0</v>
      </c>
      <c r="I8" s="14">
        <f>SUMIF('USO INT. DESGLOSE FACTURAS'!$A$4:$A$10,'SALDOS '!$D8,'USO INT. DESGLOSE FACTURAS'!$S$4:$S$10)</f>
        <v>0</v>
      </c>
      <c r="J8" s="15">
        <f t="shared" ref="J8:J13" si="3">+H8-I8</f>
        <v>0</v>
      </c>
      <c r="K8" s="13">
        <f>+'PRESUPUESTO MODIFICADO'!M8</f>
        <v>0</v>
      </c>
      <c r="L8" s="14">
        <f>SUMIF('USO INT. DESGLOSE FACTURAS'!$A$4:$A$10,'SALDOS '!$D8,'USO INT. DESGLOSE FACTURAS'!$T$4:$T$10)</f>
        <v>0</v>
      </c>
      <c r="M8" s="17">
        <f t="shared" ref="M8:M16" si="4">+K8-L8</f>
        <v>0</v>
      </c>
      <c r="N8" s="18"/>
      <c r="O8" s="19"/>
      <c r="P8" s="20"/>
      <c r="Q8" s="4"/>
      <c r="S8" s="21"/>
    </row>
    <row r="9" spans="1:19" ht="37.9" customHeight="1" x14ac:dyDescent="0.25">
      <c r="A9" s="3"/>
      <c r="B9" s="463"/>
      <c r="C9" s="465"/>
      <c r="D9" s="22" t="s">
        <v>54</v>
      </c>
      <c r="E9" s="23">
        <f t="shared" si="0"/>
        <v>0</v>
      </c>
      <c r="F9" s="24">
        <f t="shared" si="1"/>
        <v>0</v>
      </c>
      <c r="G9" s="25">
        <f t="shared" si="2"/>
        <v>0</v>
      </c>
      <c r="H9" s="26">
        <f>+'PRESUPUESTO MODIFICADO'!J9</f>
        <v>0</v>
      </c>
      <c r="I9" s="27">
        <f>SUMIF('USO INT. DESGLOSE FACTURAS'!$A$4:$A$10,'SALDOS '!$D9,'USO INT. DESGLOSE FACTURAS'!$S$4:$S$10)</f>
        <v>0</v>
      </c>
      <c r="J9" s="28">
        <f t="shared" si="3"/>
        <v>0</v>
      </c>
      <c r="K9" s="26">
        <f>+'PRESUPUESTO MODIFICADO'!M9</f>
        <v>0</v>
      </c>
      <c r="L9" s="27">
        <f>SUMIF('USO INT. DESGLOSE FACTURAS'!$A$4:$A$10,'SALDOS '!$D9,'USO INT. DESGLOSE FACTURAS'!$T$4:$T$10)</f>
        <v>0</v>
      </c>
      <c r="M9" s="30">
        <f t="shared" si="4"/>
        <v>0</v>
      </c>
      <c r="N9" s="31"/>
      <c r="O9" s="32"/>
      <c r="P9" s="33"/>
      <c r="Q9" s="4"/>
      <c r="S9" s="21"/>
    </row>
    <row r="10" spans="1:19" ht="37.9" customHeight="1" x14ac:dyDescent="0.25">
      <c r="A10" s="3"/>
      <c r="B10" s="463" t="s">
        <v>5</v>
      </c>
      <c r="C10" s="465" t="s">
        <v>12</v>
      </c>
      <c r="D10" s="22" t="s">
        <v>81</v>
      </c>
      <c r="E10" s="34">
        <f t="shared" si="0"/>
        <v>0</v>
      </c>
      <c r="F10" s="35">
        <f t="shared" si="1"/>
        <v>0</v>
      </c>
      <c r="G10" s="36">
        <f t="shared" si="2"/>
        <v>0</v>
      </c>
      <c r="H10" s="26">
        <f>+'PRESUPUESTO MODIFICADO'!J10</f>
        <v>0</v>
      </c>
      <c r="I10" s="37">
        <f>SUMIF('USO INT. DESGLOSE FACTURAS'!$A$4:$A$10,'SALDOS '!$D10,'USO INT. DESGLOSE FACTURAS'!$S$4:$S$10)</f>
        <v>0</v>
      </c>
      <c r="J10" s="38">
        <f t="shared" si="3"/>
        <v>0</v>
      </c>
      <c r="K10" s="39">
        <f>+'PRESUPUESTO MODIFICADO'!M10</f>
        <v>0</v>
      </c>
      <c r="L10" s="37">
        <f>SUMIF('USO INT. DESGLOSE FACTURAS'!$A$4:$A$10,'SALDOS '!$D10,'USO INT. DESGLOSE FACTURAS'!$T$4:$T$10)</f>
        <v>0</v>
      </c>
      <c r="M10" s="41">
        <f t="shared" si="4"/>
        <v>0</v>
      </c>
      <c r="N10" s="31"/>
      <c r="O10" s="32"/>
      <c r="P10" s="33"/>
      <c r="Q10" s="4"/>
      <c r="S10" s="42"/>
    </row>
    <row r="11" spans="1:19" ht="37.9" customHeight="1" x14ac:dyDescent="0.25">
      <c r="A11" s="3"/>
      <c r="B11" s="463"/>
      <c r="C11" s="465"/>
      <c r="D11" s="22" t="s">
        <v>82</v>
      </c>
      <c r="E11" s="34">
        <f t="shared" si="0"/>
        <v>0</v>
      </c>
      <c r="F11" s="35">
        <f t="shared" si="1"/>
        <v>0</v>
      </c>
      <c r="G11" s="36">
        <f t="shared" si="2"/>
        <v>0</v>
      </c>
      <c r="H11" s="26">
        <f>+'PRESUPUESTO MODIFICADO'!J11</f>
        <v>0</v>
      </c>
      <c r="I11" s="37">
        <f>SUMIF('USO INT. DESGLOSE FACTURAS'!$A$4:$A$10,'SALDOS '!$D11,'USO INT. DESGLOSE FACTURAS'!$S$4:$S$10)</f>
        <v>0</v>
      </c>
      <c r="J11" s="38">
        <f t="shared" si="3"/>
        <v>0</v>
      </c>
      <c r="K11" s="39">
        <f>+'PRESUPUESTO MODIFICADO'!M11</f>
        <v>0</v>
      </c>
      <c r="L11" s="37">
        <f>SUMIF('USO INT. DESGLOSE FACTURAS'!$A$4:$A$10,'SALDOS '!$D11,'USO INT. DESGLOSE FACTURAS'!$T$4:$T$10)</f>
        <v>0</v>
      </c>
      <c r="M11" s="41">
        <f t="shared" si="4"/>
        <v>0</v>
      </c>
      <c r="N11" s="43">
        <f>+'PRESUPUESTO MODIFICADO'!P11</f>
        <v>0</v>
      </c>
      <c r="O11" s="40"/>
      <c r="P11" s="41">
        <f t="shared" ref="P11:P16" si="5">+N11-O11</f>
        <v>0</v>
      </c>
      <c r="Q11" s="4"/>
    </row>
    <row r="12" spans="1:19" ht="37.9" customHeight="1" x14ac:dyDescent="0.25">
      <c r="A12" s="3"/>
      <c r="B12" s="463"/>
      <c r="C12" s="465"/>
      <c r="D12" s="22" t="s">
        <v>83</v>
      </c>
      <c r="E12" s="34">
        <f t="shared" si="0"/>
        <v>0</v>
      </c>
      <c r="F12" s="35">
        <f t="shared" si="1"/>
        <v>0</v>
      </c>
      <c r="G12" s="36">
        <f t="shared" si="2"/>
        <v>0</v>
      </c>
      <c r="H12" s="26">
        <f>+'PRESUPUESTO MODIFICADO'!J12</f>
        <v>0</v>
      </c>
      <c r="I12" s="37">
        <f>SUMIF('USO INT. DESGLOSE FACTURAS'!$A$4:$A$10,'SALDOS '!$D12,'USO INT. DESGLOSE FACTURAS'!$S$4:$S$10)</f>
        <v>0</v>
      </c>
      <c r="J12" s="38">
        <f t="shared" si="3"/>
        <v>0</v>
      </c>
      <c r="K12" s="39">
        <f>+'PRESUPUESTO MODIFICADO'!M12</f>
        <v>0</v>
      </c>
      <c r="L12" s="37">
        <f>SUMIF('USO INT. DESGLOSE FACTURAS'!$A$4:$A$10,'SALDOS '!$D12,'USO INT. DESGLOSE FACTURAS'!$T$4:$T$10)</f>
        <v>0</v>
      </c>
      <c r="M12" s="41">
        <f t="shared" si="4"/>
        <v>0</v>
      </c>
      <c r="N12" s="43">
        <f>+'PRESUPUESTO MODIFICADO'!P12</f>
        <v>0</v>
      </c>
      <c r="O12" s="40"/>
      <c r="P12" s="41">
        <f t="shared" si="5"/>
        <v>0</v>
      </c>
      <c r="Q12" s="4"/>
      <c r="R12" s="457" t="str">
        <f>IF(H12="","No puede tener celdas vacías",IF(H13="","No puede tener celdas vacías",IF(K12="","No puede tener celdas vacías",IF(K13="","No puede tener celdas vacías",IF(P11="","No puede tener celdas vacías",IF(P12="","No puede tener celdas vacías",IF(P13="","No puede tener celdas vacías","")))))))</f>
        <v/>
      </c>
      <c r="S12" s="457"/>
    </row>
    <row r="13" spans="1:19" ht="37.9" customHeight="1" x14ac:dyDescent="0.25">
      <c r="A13" s="3"/>
      <c r="B13" s="463"/>
      <c r="C13" s="465"/>
      <c r="D13" s="22" t="s">
        <v>84</v>
      </c>
      <c r="E13" s="44">
        <f t="shared" si="0"/>
        <v>0</v>
      </c>
      <c r="F13" s="45" t="str">
        <f>IF(SUM(I13+L13+O13)=0,"Este Sub-ítem debe tener Presupuesto",SUM(I13+L13+O13))</f>
        <v>Este Sub-ítem debe tener Presupuesto</v>
      </c>
      <c r="G13" s="45">
        <f>+J13+M13+P13</f>
        <v>0</v>
      </c>
      <c r="H13" s="26">
        <f>+'PRESUPUESTO MODIFICADO'!J13</f>
        <v>0</v>
      </c>
      <c r="I13" s="37">
        <f>SUMIF('USO INT. DESGLOSE FACTURAS'!$A$4:$A$10,'SALDOS '!$D13,'USO INT. DESGLOSE FACTURAS'!$S$4:$S$10)</f>
        <v>0</v>
      </c>
      <c r="J13" s="38">
        <f t="shared" si="3"/>
        <v>0</v>
      </c>
      <c r="K13" s="39">
        <f>+'PRESUPUESTO MODIFICADO'!M13</f>
        <v>0</v>
      </c>
      <c r="L13" s="37">
        <f>SUMIF('USO INT. DESGLOSE FACTURAS'!$A$4:$A$10,'SALDOS '!$D13,'USO INT. DESGLOSE FACTURAS'!$T$4:$T$10)</f>
        <v>0</v>
      </c>
      <c r="M13" s="41">
        <f t="shared" si="4"/>
        <v>0</v>
      </c>
      <c r="N13" s="43">
        <f>+'PRESUPUESTO MODIFICADO'!P13</f>
        <v>0</v>
      </c>
      <c r="O13" s="40"/>
      <c r="P13" s="41">
        <f t="shared" si="5"/>
        <v>0</v>
      </c>
      <c r="Q13" s="4"/>
      <c r="R13" s="457"/>
      <c r="S13" s="457"/>
    </row>
    <row r="14" spans="1:19" ht="37.9" customHeight="1" x14ac:dyDescent="0.25">
      <c r="A14" s="3"/>
      <c r="B14" s="480" t="s">
        <v>6</v>
      </c>
      <c r="C14" s="465" t="s">
        <v>7</v>
      </c>
      <c r="D14" s="22" t="s">
        <v>77</v>
      </c>
      <c r="E14" s="46">
        <f t="shared" si="0"/>
        <v>0</v>
      </c>
      <c r="F14" s="47">
        <f t="shared" si="1"/>
        <v>0</v>
      </c>
      <c r="G14" s="48">
        <f t="shared" si="2"/>
        <v>0</v>
      </c>
      <c r="H14" s="49"/>
      <c r="I14" s="50"/>
      <c r="J14" s="51"/>
      <c r="K14" s="39">
        <f>+'PRESUPUESTO MODIFICADO'!M14</f>
        <v>0</v>
      </c>
      <c r="L14" s="40">
        <f>SUMIF('USO INT. DESGLOSE FACTURAS'!$A$4:$A$10,'SALDOS '!$D14,'USO INT. DESGLOSE FACTURAS'!$T$4:$T$10)</f>
        <v>0</v>
      </c>
      <c r="M14" s="41">
        <f t="shared" si="4"/>
        <v>0</v>
      </c>
      <c r="N14" s="43">
        <f>+'PRESUPUESTO MODIFICADO'!P14</f>
        <v>0</v>
      </c>
      <c r="O14" s="40"/>
      <c r="P14" s="41">
        <f t="shared" si="5"/>
        <v>0</v>
      </c>
      <c r="Q14" s="4"/>
      <c r="R14" s="457" t="str">
        <f>IF(K14="","No puede tener celdas vacías",IF(K16="","No puede tener celdas vacías",IF(P14="","No puede tener celdas vacías",IF(P16="","No puede tener celdas vacías",""))))</f>
        <v/>
      </c>
      <c r="S14" s="457"/>
    </row>
    <row r="15" spans="1:19" ht="37.9" customHeight="1" x14ac:dyDescent="0.25">
      <c r="A15" s="3"/>
      <c r="B15" s="481"/>
      <c r="C15" s="483"/>
      <c r="D15" s="22" t="s">
        <v>76</v>
      </c>
      <c r="E15" s="52">
        <f t="shared" ref="E15" si="6">+H15+K15+N15</f>
        <v>0</v>
      </c>
      <c r="F15" s="53">
        <f t="shared" ref="F15" si="7">+I15+L15+O15</f>
        <v>0</v>
      </c>
      <c r="G15" s="54">
        <f t="shared" ref="G15" si="8">+J15+M15+P15</f>
        <v>0</v>
      </c>
      <c r="H15" s="55"/>
      <c r="I15" s="56"/>
      <c r="J15" s="57"/>
      <c r="K15" s="39">
        <f>+'PRESUPUESTO MODIFICADO'!M15</f>
        <v>0</v>
      </c>
      <c r="L15" s="40">
        <f>SUMIF('USO INT. DESGLOSE FACTURAS'!$A$4:$A$10,'SALDOS '!$D15,'USO INT. DESGLOSE FACTURAS'!$T$4:$T$10)</f>
        <v>0</v>
      </c>
      <c r="M15" s="41">
        <f t="shared" ref="M15" si="9">+K15-L15</f>
        <v>0</v>
      </c>
      <c r="N15" s="43">
        <f>+'PRESUPUESTO MODIFICADO'!P15</f>
        <v>0</v>
      </c>
      <c r="O15" s="40"/>
      <c r="P15" s="41">
        <f t="shared" si="5"/>
        <v>0</v>
      </c>
      <c r="Q15" s="4"/>
      <c r="R15" s="457"/>
      <c r="S15" s="457"/>
    </row>
    <row r="16" spans="1:19" ht="37.9" customHeight="1" thickBot="1" x14ac:dyDescent="0.3">
      <c r="A16" s="3"/>
      <c r="B16" s="482"/>
      <c r="C16" s="484"/>
      <c r="D16" s="58" t="s">
        <v>79</v>
      </c>
      <c r="E16" s="52">
        <f t="shared" si="0"/>
        <v>0</v>
      </c>
      <c r="F16" s="53">
        <f t="shared" si="1"/>
        <v>0</v>
      </c>
      <c r="G16" s="54">
        <f t="shared" si="2"/>
        <v>0</v>
      </c>
      <c r="H16" s="59"/>
      <c r="I16" s="60"/>
      <c r="J16" s="61"/>
      <c r="K16" s="62">
        <f>+'PRESUPUESTO MODIFICADO'!M16</f>
        <v>0</v>
      </c>
      <c r="L16" s="63">
        <f>SUMIF('USO INT. DESGLOSE FACTURAS'!$A$4:$A$10,'SALDOS '!$D16,'USO INT. DESGLOSE FACTURAS'!$T$4:$T$10)</f>
        <v>0</v>
      </c>
      <c r="M16" s="64">
        <f t="shared" si="4"/>
        <v>0</v>
      </c>
      <c r="N16" s="65">
        <f>+'PRESUPUESTO MODIFICADO'!P16</f>
        <v>0</v>
      </c>
      <c r="O16" s="63"/>
      <c r="P16" s="64">
        <f t="shared" si="5"/>
        <v>0</v>
      </c>
      <c r="Q16" s="4"/>
      <c r="R16" s="457"/>
      <c r="S16" s="457"/>
    </row>
    <row r="17" spans="1:17" ht="37.9" customHeight="1" thickBot="1" x14ac:dyDescent="0.3">
      <c r="A17" s="1"/>
      <c r="B17" s="458"/>
      <c r="C17" s="459"/>
      <c r="D17" s="66" t="s">
        <v>24</v>
      </c>
      <c r="E17" s="67">
        <f t="shared" ref="E17:P17" si="10">SUM(E8:E16)</f>
        <v>0</v>
      </c>
      <c r="F17" s="68">
        <f t="shared" si="10"/>
        <v>0</v>
      </c>
      <c r="G17" s="69">
        <f t="shared" si="10"/>
        <v>0</v>
      </c>
      <c r="H17" s="67">
        <f t="shared" si="10"/>
        <v>0</v>
      </c>
      <c r="I17" s="68">
        <f t="shared" si="10"/>
        <v>0</v>
      </c>
      <c r="J17" s="69">
        <f t="shared" si="10"/>
        <v>0</v>
      </c>
      <c r="K17" s="67">
        <f t="shared" si="10"/>
        <v>0</v>
      </c>
      <c r="L17" s="70">
        <f t="shared" si="10"/>
        <v>0</v>
      </c>
      <c r="M17" s="69">
        <f t="shared" si="10"/>
        <v>0</v>
      </c>
      <c r="N17" s="71">
        <f t="shared" si="10"/>
        <v>0</v>
      </c>
      <c r="O17" s="70">
        <f t="shared" si="10"/>
        <v>0</v>
      </c>
      <c r="P17" s="69">
        <f t="shared" si="10"/>
        <v>0</v>
      </c>
      <c r="Q17" s="4"/>
    </row>
    <row r="18" spans="1:17" x14ac:dyDescent="0.25">
      <c r="A18" s="1"/>
      <c r="B18" s="1"/>
      <c r="C18" s="1"/>
      <c r="D18" s="72"/>
      <c r="E18" s="1"/>
      <c r="F18" s="1"/>
      <c r="G18" s="1"/>
      <c r="H18" s="73"/>
      <c r="I18" s="73"/>
      <c r="J18" s="73"/>
      <c r="K18" s="73"/>
      <c r="L18" s="73"/>
      <c r="M18" s="73"/>
      <c r="N18" s="73"/>
      <c r="O18" s="73"/>
      <c r="P18" s="1"/>
      <c r="Q18" s="1"/>
    </row>
    <row r="19" spans="1:17" ht="21" customHeight="1" x14ac:dyDescent="0.25">
      <c r="I19" s="74" t="s">
        <v>49</v>
      </c>
    </row>
    <row r="20" spans="1:17" ht="20.45" customHeight="1" x14ac:dyDescent="0.25">
      <c r="G20" s="75" t="s">
        <v>87</v>
      </c>
      <c r="H20" s="76"/>
      <c r="I20" s="77">
        <f>SUM($I$8:$I$9)</f>
        <v>0</v>
      </c>
    </row>
    <row r="21" spans="1:17" ht="20.45" customHeight="1" x14ac:dyDescent="0.25">
      <c r="G21" s="75" t="s">
        <v>88</v>
      </c>
      <c r="H21" s="76"/>
      <c r="I21" s="77">
        <f>SUM($I$10:$I$13)</f>
        <v>0</v>
      </c>
    </row>
    <row r="22" spans="1:17" ht="20.45" customHeight="1" x14ac:dyDescent="0.25">
      <c r="G22" s="76" t="s">
        <v>89</v>
      </c>
      <c r="H22" s="76"/>
      <c r="I22" s="78">
        <f>+IF(I20&gt;0,I21/I20,0)</f>
        <v>0</v>
      </c>
    </row>
    <row r="25" spans="1:17" ht="21" customHeight="1" x14ac:dyDescent="0.25">
      <c r="G25" s="75" t="s">
        <v>87</v>
      </c>
      <c r="H25" s="76"/>
      <c r="I25" s="77">
        <f>SUM($F$8:$F$9)</f>
        <v>0</v>
      </c>
      <c r="K25" s="79"/>
    </row>
    <row r="26" spans="1:17" ht="21" customHeight="1" x14ac:dyDescent="0.25">
      <c r="G26" s="466" t="s">
        <v>134</v>
      </c>
      <c r="H26" s="467"/>
      <c r="I26" s="77">
        <f>SUM($L$8:$L$10)+SUM($L$12:$L$14)</f>
        <v>0</v>
      </c>
      <c r="J26" s="78">
        <f>+IF($I$25&gt;0,I26/$I$25,0)</f>
        <v>0</v>
      </c>
      <c r="K26" s="79" t="str">
        <f>IF(J26&lt;10%,"El Mínimo debe ser 10%","OK")</f>
        <v>El Mínimo debe ser 10%</v>
      </c>
    </row>
    <row r="27" spans="1:17" ht="21" customHeight="1" x14ac:dyDescent="0.25">
      <c r="G27" s="75" t="s">
        <v>56</v>
      </c>
      <c r="H27" s="76"/>
      <c r="I27" s="77">
        <f>+$L$17</f>
        <v>0</v>
      </c>
      <c r="J27" s="78">
        <f>+IF($I$25&gt;0,I27/$I$25,0)</f>
        <v>0</v>
      </c>
      <c r="K27" s="79"/>
    </row>
    <row r="28" spans="1:17" ht="21" customHeight="1" x14ac:dyDescent="0.25">
      <c r="G28" s="75" t="s">
        <v>50</v>
      </c>
      <c r="H28" s="76"/>
      <c r="I28" s="77">
        <f>+$O$17</f>
        <v>0</v>
      </c>
      <c r="J28" s="78">
        <f>+IF($I$25&gt;0,I28/$I$25,0)</f>
        <v>0</v>
      </c>
      <c r="K28" s="79"/>
    </row>
    <row r="29" spans="1:17" ht="21" customHeight="1" x14ac:dyDescent="0.25">
      <c r="G29" s="80" t="s">
        <v>51</v>
      </c>
      <c r="H29" s="81"/>
      <c r="I29" s="77">
        <f>SUM(I27:I28)</f>
        <v>0</v>
      </c>
      <c r="J29" s="78">
        <f>+IF($I$25&gt;0,I29/$I$25,0)</f>
        <v>0</v>
      </c>
      <c r="K29" s="79" t="str">
        <f>IF(J29&lt;50%,"El Mínimo debe ser 50%","OK")</f>
        <v>El Mínimo debe ser 50%</v>
      </c>
    </row>
  </sheetData>
  <sheetProtection selectLockedCells="1"/>
  <mergeCells count="18">
    <mergeCell ref="G26:H26"/>
    <mergeCell ref="B7:C7"/>
    <mergeCell ref="H6:J6"/>
    <mergeCell ref="E6:G6"/>
    <mergeCell ref="B8:B9"/>
    <mergeCell ref="C8:C9"/>
    <mergeCell ref="B2:P2"/>
    <mergeCell ref="B3:P3"/>
    <mergeCell ref="B4:P4"/>
    <mergeCell ref="B6:D6"/>
    <mergeCell ref="K6:P6"/>
    <mergeCell ref="R12:S13"/>
    <mergeCell ref="B14:B16"/>
    <mergeCell ref="C14:C16"/>
    <mergeCell ref="R14:S16"/>
    <mergeCell ref="B17:C17"/>
    <mergeCell ref="B10:B13"/>
    <mergeCell ref="C10:C13"/>
  </mergeCells>
  <conditionalFormatting sqref="E13">
    <cfRule type="containsText" dxfId="24" priority="25" operator="containsText" text="Este Sub Item">
      <formula>NOT(ISERROR(SEARCH("Este Sub Item",E13)))</formula>
    </cfRule>
    <cfRule type="containsText" dxfId="23" priority="26" operator="containsText" text="Este Item debe">
      <formula>NOT(ISERROR(SEARCH("Este Item debe",E13)))</formula>
    </cfRule>
  </conditionalFormatting>
  <conditionalFormatting sqref="E8:G9">
    <cfRule type="containsText" dxfId="22" priority="6" operator="containsText" text="Monto Excede">
      <formula>NOT(ISERROR(SEARCH("Monto Excede",E8)))</formula>
    </cfRule>
    <cfRule type="containsText" dxfId="21" priority="7" operator="containsText" text="M$50.000">
      <formula>NOT(ISERROR(SEARCH("M$50.000",E8)))</formula>
    </cfRule>
  </conditionalFormatting>
  <conditionalFormatting sqref="F13">
    <cfRule type="containsText" dxfId="20" priority="3" operator="containsText" text="Este Sub-ítem">
      <formula>NOT(ISERROR(SEARCH("Este Sub-ítem",F13)))</formula>
    </cfRule>
  </conditionalFormatting>
  <conditionalFormatting sqref="G13">
    <cfRule type="containsText" dxfId="19" priority="8" operator="containsText" text="Este Sub Item">
      <formula>NOT(ISERROR(SEARCH("Este Sub Item",G13)))</formula>
    </cfRule>
    <cfRule type="containsText" dxfId="18" priority="9" operator="containsText" text="Este Item debe">
      <formula>NOT(ISERROR(SEARCH("Este Item debe",G13)))</formula>
    </cfRule>
  </conditionalFormatting>
  <conditionalFormatting sqref="H17:J17">
    <cfRule type="cellIs" dxfId="17" priority="30" operator="greaterThan">
      <formula>400000000</formula>
    </cfRule>
  </conditionalFormatting>
  <conditionalFormatting sqref="I22">
    <cfRule type="cellIs" dxfId="16" priority="34" stopIfTrue="1" operator="greaterThan">
      <formula>0.5</formula>
    </cfRule>
  </conditionalFormatting>
  <conditionalFormatting sqref="J26">
    <cfRule type="cellIs" dxfId="15" priority="5" stopIfTrue="1" operator="lessThan">
      <formula>0.1</formula>
    </cfRule>
  </conditionalFormatting>
  <conditionalFormatting sqref="J29">
    <cfRule type="cellIs" dxfId="14" priority="4" stopIfTrue="1" operator="lessThan">
      <formula>0.5</formula>
    </cfRule>
  </conditionalFormatting>
  <conditionalFormatting sqref="K26">
    <cfRule type="containsText" dxfId="13" priority="2" stopIfTrue="1" operator="containsText" text="El Mínimo debe ser 10%">
      <formula>NOT(ISERROR(SEARCH("El Mínimo debe ser 10%",K26)))</formula>
    </cfRule>
  </conditionalFormatting>
  <conditionalFormatting sqref="K29">
    <cfRule type="containsText" dxfId="12" priority="31" stopIfTrue="1" operator="containsText" text="El Mínimo debe ser 50%">
      <formula>NOT(ISERROR(SEARCH("El Mínimo debe ser 50%",K29)))</formula>
    </cfRule>
  </conditionalFormatting>
  <conditionalFormatting sqref="K17:O17">
    <cfRule type="containsText" dxfId="11" priority="12" operator="containsText" text="Debe ser">
      <formula>NOT(ISERROR(SEARCH("Debe ser",K17)))</formula>
    </cfRule>
  </conditionalFormatting>
  <conditionalFormatting sqref="P17">
    <cfRule type="containsText" dxfId="10" priority="29" operator="containsText" text="50%">
      <formula>NOT(ISERROR(SEARCH("50%",P17)))</formula>
    </cfRule>
  </conditionalFormatting>
  <conditionalFormatting sqref="R12">
    <cfRule type="containsText" dxfId="9" priority="15" stopIfTrue="1" operator="containsText" text="Monto Item Equipamiento OK">
      <formula>NOT(ISERROR(SEARCH("Monto Item Equipamiento OK",R12)))</formula>
    </cfRule>
    <cfRule type="containsText" dxfId="8" priority="16" operator="containsText" text="$50.000.000">
      <formula>NOT(ISERROR(SEARCH("$50.000.000",R12)))</formula>
    </cfRule>
    <cfRule type="containsText" dxfId="7" priority="17" operator="containsText" text="Excede">
      <formula>NOT(ISERROR(SEARCH("Excede",R12)))</formula>
    </cfRule>
    <cfRule type="containsText" dxfId="6" priority="18" operator="containsText" text="M$50.000">
      <formula>NOT(ISERROR(SEARCH("M$50.000",R12)))</formula>
    </cfRule>
  </conditionalFormatting>
  <conditionalFormatting sqref="R14:R15">
    <cfRule type="containsText" dxfId="5" priority="19" operator="containsText" text="$50.000.000">
      <formula>NOT(ISERROR(SEARCH("$50.000.000",R14)))</formula>
    </cfRule>
    <cfRule type="containsText" dxfId="4" priority="20" operator="containsText" text="Excede">
      <formula>NOT(ISERROR(SEARCH("Excede",R14)))</formula>
    </cfRule>
    <cfRule type="containsText" dxfId="3" priority="21" operator="containsText" text="M$50.000">
      <formula>NOT(ISERROR(SEARCH("M$50.000",R14)))</formula>
    </cfRule>
    <cfRule type="containsText" dxfId="2" priority="22" stopIfTrue="1" operator="containsText" text="Monto Item Equipamiento OK">
      <formula>NOT(ISERROR(SEARCH("Monto Item Equipamiento OK",R14)))</formula>
    </cfRule>
  </conditionalFormatting>
  <conditionalFormatting sqref="R12:S13">
    <cfRule type="containsText" dxfId="1" priority="14" stopIfTrue="1" operator="containsText" text="No puede tener">
      <formula>NOT(ISERROR(SEARCH("No puede tener",R12)))</formula>
    </cfRule>
  </conditionalFormatting>
  <conditionalFormatting sqref="R14:S16">
    <cfRule type="containsText" dxfId="0" priority="13"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2"/>
  <sheetViews>
    <sheetView zoomScale="90" zoomScaleNormal="90" workbookViewId="0">
      <selection activeCell="S4" sqref="S4"/>
    </sheetView>
  </sheetViews>
  <sheetFormatPr baseColWidth="10" defaultColWidth="11.5703125" defaultRowHeight="15" x14ac:dyDescent="0.25"/>
  <cols>
    <col min="1" max="1" width="35.28515625" style="268" customWidth="1"/>
    <col min="2" max="2" width="27.85546875" style="294" customWidth="1"/>
    <col min="3" max="3" width="14.7109375" style="2" customWidth="1"/>
    <col min="4" max="4" width="12.42578125" style="2" customWidth="1"/>
    <col min="5" max="5" width="4.7109375" style="2" customWidth="1"/>
    <col min="6" max="6" width="14.7109375" style="2" customWidth="1"/>
    <col min="7" max="7" width="12.42578125" style="2" customWidth="1"/>
    <col min="8" max="8" width="5.28515625" style="2" customWidth="1"/>
    <col min="9" max="9" width="14.7109375" style="2" customWidth="1"/>
    <col min="10" max="10" width="12.42578125" style="2" customWidth="1"/>
    <col min="11" max="12" width="11.5703125" style="2"/>
    <col min="13" max="13" width="4.7109375" customWidth="1"/>
    <col min="14" max="14" width="14.7109375" style="2" customWidth="1"/>
    <col min="15" max="15" width="12.42578125" style="2" customWidth="1"/>
    <col min="16" max="17" width="11.5703125" style="2"/>
    <col min="18" max="18" width="4.7109375" customWidth="1"/>
    <col min="19" max="16384" width="11.5703125" style="2"/>
  </cols>
  <sheetData>
    <row r="1" spans="1:21" ht="20.45" customHeight="1" x14ac:dyDescent="0.25">
      <c r="C1" s="485" t="s">
        <v>57</v>
      </c>
      <c r="D1" s="485"/>
      <c r="E1" s="268"/>
      <c r="F1" s="486" t="s">
        <v>61</v>
      </c>
      <c r="G1" s="486"/>
      <c r="I1" s="487" t="s">
        <v>62</v>
      </c>
      <c r="J1" s="487"/>
      <c r="N1" s="487" t="s">
        <v>62</v>
      </c>
      <c r="O1" s="487"/>
    </row>
    <row r="2" spans="1:21" ht="18" customHeight="1" x14ac:dyDescent="0.25">
      <c r="C2" s="269" t="s">
        <v>60</v>
      </c>
      <c r="D2" s="270"/>
      <c r="E2" s="271"/>
      <c r="F2" s="269" t="s">
        <v>60</v>
      </c>
      <c r="G2" s="270"/>
      <c r="I2" s="269" t="s">
        <v>60</v>
      </c>
      <c r="J2" s="270"/>
      <c r="K2" s="489" t="s">
        <v>66</v>
      </c>
      <c r="L2" s="490"/>
      <c r="N2" s="269" t="s">
        <v>60</v>
      </c>
      <c r="O2" s="270"/>
      <c r="P2" s="489" t="s">
        <v>66</v>
      </c>
      <c r="Q2" s="490"/>
      <c r="S2" s="488" t="s">
        <v>66</v>
      </c>
      <c r="T2" s="488"/>
      <c r="U2" s="488"/>
    </row>
    <row r="3" spans="1:21" ht="15.6" customHeight="1" x14ac:dyDescent="0.25">
      <c r="B3" s="296" t="s">
        <v>115</v>
      </c>
      <c r="C3" s="272" t="s">
        <v>58</v>
      </c>
      <c r="D3" s="273" t="s">
        <v>59</v>
      </c>
      <c r="E3" s="274"/>
      <c r="F3" s="272" t="s">
        <v>58</v>
      </c>
      <c r="G3" s="273" t="s">
        <v>59</v>
      </c>
      <c r="H3" s="274"/>
      <c r="I3" s="275" t="s">
        <v>58</v>
      </c>
      <c r="J3" s="276" t="s">
        <v>59</v>
      </c>
      <c r="K3" s="277" t="s">
        <v>63</v>
      </c>
      <c r="L3" s="278" t="s">
        <v>64</v>
      </c>
      <c r="N3" s="275" t="s">
        <v>58</v>
      </c>
      <c r="O3" s="276" t="s">
        <v>59</v>
      </c>
      <c r="P3" s="277" t="s">
        <v>63</v>
      </c>
      <c r="Q3" s="278" t="s">
        <v>64</v>
      </c>
      <c r="S3" s="277" t="s">
        <v>63</v>
      </c>
      <c r="T3" s="278" t="s">
        <v>64</v>
      </c>
      <c r="U3" s="278" t="s">
        <v>65</v>
      </c>
    </row>
    <row r="4" spans="1:21" ht="22.15" customHeight="1" x14ac:dyDescent="0.25">
      <c r="A4" s="279" t="s">
        <v>69</v>
      </c>
      <c r="B4" s="295"/>
      <c r="C4" s="280"/>
      <c r="D4" s="281">
        <f>+C4*$D$2</f>
        <v>0</v>
      </c>
      <c r="E4" s="274"/>
      <c r="F4" s="280"/>
      <c r="G4" s="281">
        <f t="shared" ref="G4:G10" si="0">+F4*$G$2</f>
        <v>0</v>
      </c>
      <c r="H4" s="274"/>
      <c r="I4" s="282"/>
      <c r="J4" s="281">
        <f t="shared" ref="J4:J10" si="1">+I4*$J$2</f>
        <v>0</v>
      </c>
      <c r="K4" s="281"/>
      <c r="L4" s="281"/>
      <c r="N4" s="282"/>
      <c r="O4" s="281">
        <f t="shared" ref="O4:O10" si="2">+N4*$J$2</f>
        <v>0</v>
      </c>
      <c r="P4" s="281"/>
      <c r="Q4" s="281"/>
      <c r="S4" s="281">
        <f t="shared" ref="S4:T10" si="3">SUMIF($I$3:$Q$3,S$3,$I4:$Q4)</f>
        <v>0</v>
      </c>
      <c r="T4" s="281">
        <f t="shared" si="3"/>
        <v>0</v>
      </c>
      <c r="U4" s="283">
        <f>SUM(S4:T4)</f>
        <v>0</v>
      </c>
    </row>
    <row r="5" spans="1:21" ht="22.15" customHeight="1" x14ac:dyDescent="0.25">
      <c r="A5" s="279" t="s">
        <v>54</v>
      </c>
      <c r="B5" s="295"/>
      <c r="C5" s="280"/>
      <c r="D5" s="281">
        <f t="shared" ref="D5:D10" si="4">+C5*$D$2</f>
        <v>0</v>
      </c>
      <c r="E5" s="274"/>
      <c r="F5" s="280"/>
      <c r="G5" s="281">
        <f t="shared" si="0"/>
        <v>0</v>
      </c>
      <c r="H5" s="274"/>
      <c r="I5" s="282"/>
      <c r="J5" s="281">
        <f t="shared" si="1"/>
        <v>0</v>
      </c>
      <c r="K5" s="281"/>
      <c r="L5" s="281"/>
      <c r="N5" s="282"/>
      <c r="O5" s="281">
        <f t="shared" si="2"/>
        <v>0</v>
      </c>
      <c r="P5" s="281"/>
      <c r="Q5" s="281"/>
      <c r="S5" s="281">
        <f t="shared" si="3"/>
        <v>0</v>
      </c>
      <c r="T5" s="281">
        <f t="shared" si="3"/>
        <v>0</v>
      </c>
      <c r="U5" s="283">
        <f t="shared" ref="U5:U10" si="5">SUM(S5:T5)</f>
        <v>0</v>
      </c>
    </row>
    <row r="6" spans="1:21" ht="22.15" customHeight="1" x14ac:dyDescent="0.25">
      <c r="A6" s="279" t="s">
        <v>81</v>
      </c>
      <c r="B6" s="295"/>
      <c r="C6" s="280"/>
      <c r="D6" s="281">
        <f t="shared" si="4"/>
        <v>0</v>
      </c>
      <c r="E6" s="274"/>
      <c r="F6" s="280"/>
      <c r="G6" s="281">
        <f t="shared" si="0"/>
        <v>0</v>
      </c>
      <c r="H6" s="274"/>
      <c r="I6" s="282"/>
      <c r="J6" s="281">
        <f t="shared" si="1"/>
        <v>0</v>
      </c>
      <c r="K6" s="281"/>
      <c r="L6" s="281"/>
      <c r="N6" s="282"/>
      <c r="O6" s="281">
        <f t="shared" si="2"/>
        <v>0</v>
      </c>
      <c r="P6" s="281"/>
      <c r="Q6" s="281"/>
      <c r="S6" s="281">
        <f t="shared" si="3"/>
        <v>0</v>
      </c>
      <c r="T6" s="281">
        <f t="shared" si="3"/>
        <v>0</v>
      </c>
      <c r="U6" s="283">
        <f t="shared" si="5"/>
        <v>0</v>
      </c>
    </row>
    <row r="7" spans="1:21" ht="22.15" customHeight="1" x14ac:dyDescent="0.25">
      <c r="A7" s="279" t="s">
        <v>82</v>
      </c>
      <c r="B7" s="295"/>
      <c r="C7" s="280"/>
      <c r="D7" s="281">
        <f t="shared" si="4"/>
        <v>0</v>
      </c>
      <c r="E7" s="274"/>
      <c r="F7" s="280"/>
      <c r="G7" s="281">
        <f t="shared" si="0"/>
        <v>0</v>
      </c>
      <c r="H7" s="274"/>
      <c r="I7" s="282"/>
      <c r="J7" s="281">
        <f t="shared" si="1"/>
        <v>0</v>
      </c>
      <c r="K7" s="281"/>
      <c r="L7" s="281"/>
      <c r="N7" s="282"/>
      <c r="O7" s="281">
        <f t="shared" si="2"/>
        <v>0</v>
      </c>
      <c r="P7" s="281"/>
      <c r="Q7" s="281"/>
      <c r="S7" s="281">
        <f t="shared" si="3"/>
        <v>0</v>
      </c>
      <c r="T7" s="281">
        <f t="shared" si="3"/>
        <v>0</v>
      </c>
      <c r="U7" s="283">
        <f t="shared" si="5"/>
        <v>0</v>
      </c>
    </row>
    <row r="8" spans="1:21" ht="22.15" customHeight="1" x14ac:dyDescent="0.25">
      <c r="A8" s="279" t="s">
        <v>83</v>
      </c>
      <c r="B8" s="295"/>
      <c r="C8" s="280"/>
      <c r="D8" s="281">
        <f t="shared" si="4"/>
        <v>0</v>
      </c>
      <c r="E8" s="274"/>
      <c r="F8" s="280"/>
      <c r="G8" s="281">
        <f t="shared" si="0"/>
        <v>0</v>
      </c>
      <c r="H8" s="274"/>
      <c r="I8" s="282"/>
      <c r="J8" s="281">
        <f t="shared" si="1"/>
        <v>0</v>
      </c>
      <c r="K8" s="281"/>
      <c r="L8" s="281"/>
      <c r="N8" s="282"/>
      <c r="O8" s="281">
        <f t="shared" si="2"/>
        <v>0</v>
      </c>
      <c r="P8" s="281"/>
      <c r="Q8" s="281"/>
      <c r="S8" s="281">
        <f t="shared" si="3"/>
        <v>0</v>
      </c>
      <c r="T8" s="281">
        <f t="shared" si="3"/>
        <v>0</v>
      </c>
      <c r="U8" s="283">
        <f t="shared" si="5"/>
        <v>0</v>
      </c>
    </row>
    <row r="9" spans="1:21" ht="22.15" customHeight="1" x14ac:dyDescent="0.25">
      <c r="A9" s="279" t="s">
        <v>84</v>
      </c>
      <c r="B9" s="295"/>
      <c r="C9" s="280"/>
      <c r="D9" s="281">
        <f t="shared" si="4"/>
        <v>0</v>
      </c>
      <c r="E9" s="274"/>
      <c r="F9" s="280"/>
      <c r="G9" s="281">
        <f t="shared" si="0"/>
        <v>0</v>
      </c>
      <c r="H9" s="274"/>
      <c r="I9" s="282"/>
      <c r="J9" s="281">
        <f t="shared" si="1"/>
        <v>0</v>
      </c>
      <c r="K9" s="281"/>
      <c r="L9" s="281"/>
      <c r="N9" s="282"/>
      <c r="O9" s="281">
        <f t="shared" si="2"/>
        <v>0</v>
      </c>
      <c r="P9" s="281"/>
      <c r="Q9" s="281"/>
      <c r="S9" s="281">
        <f t="shared" si="3"/>
        <v>0</v>
      </c>
      <c r="T9" s="281">
        <f t="shared" si="3"/>
        <v>0</v>
      </c>
      <c r="U9" s="283">
        <f t="shared" si="5"/>
        <v>0</v>
      </c>
    </row>
    <row r="10" spans="1:21" ht="22.15" customHeight="1" x14ac:dyDescent="0.25">
      <c r="A10" s="279" t="s">
        <v>77</v>
      </c>
      <c r="B10" s="295"/>
      <c r="C10" s="280"/>
      <c r="D10" s="281">
        <f t="shared" si="4"/>
        <v>0</v>
      </c>
      <c r="E10" s="274"/>
      <c r="F10" s="280"/>
      <c r="G10" s="281">
        <f t="shared" si="0"/>
        <v>0</v>
      </c>
      <c r="H10" s="274"/>
      <c r="I10" s="282"/>
      <c r="J10" s="281">
        <f t="shared" si="1"/>
        <v>0</v>
      </c>
      <c r="K10" s="281"/>
      <c r="L10" s="281"/>
      <c r="N10" s="282"/>
      <c r="O10" s="281">
        <f t="shared" si="2"/>
        <v>0</v>
      </c>
      <c r="P10" s="281"/>
      <c r="Q10" s="281"/>
      <c r="S10" s="281">
        <f t="shared" si="3"/>
        <v>0</v>
      </c>
      <c r="T10" s="281">
        <f t="shared" si="3"/>
        <v>0</v>
      </c>
      <c r="U10" s="283">
        <f t="shared" si="5"/>
        <v>0</v>
      </c>
    </row>
    <row r="11" spans="1:21" ht="22.15" customHeight="1" x14ac:dyDescent="0.25">
      <c r="C11" s="284">
        <f>SUM(C4:C10)</f>
        <v>0</v>
      </c>
      <c r="D11" s="285">
        <f>SUM(D4:D10)</f>
        <v>0</v>
      </c>
      <c r="E11" s="274"/>
      <c r="F11" s="284">
        <f>SUM(F4:F10)</f>
        <v>0</v>
      </c>
      <c r="G11" s="285">
        <f>SUM(G4:G10)</f>
        <v>0</v>
      </c>
      <c r="H11" s="274"/>
      <c r="I11" s="286">
        <f>SUM(I4:I10)</f>
        <v>0</v>
      </c>
      <c r="J11" s="287">
        <f>SUM(J4:J10)</f>
        <v>0</v>
      </c>
      <c r="K11" s="288">
        <f>SUM(K4:K10)</f>
        <v>0</v>
      </c>
      <c r="L11" s="288">
        <f>SUM(L4:L10)</f>
        <v>0</v>
      </c>
      <c r="N11" s="286">
        <f>SUM(N4:N10)</f>
        <v>0</v>
      </c>
      <c r="O11" s="287">
        <f>SUM(O4:O10)</f>
        <v>0</v>
      </c>
      <c r="P11" s="288">
        <f>SUM(P4:P10)</f>
        <v>0</v>
      </c>
      <c r="Q11" s="288">
        <f>SUM(Q4:Q10)</f>
        <v>0</v>
      </c>
      <c r="S11" s="288">
        <f>SUM(S4:S10)</f>
        <v>0</v>
      </c>
      <c r="T11" s="288">
        <f>SUM(T4:T10)</f>
        <v>0</v>
      </c>
      <c r="U11" s="288">
        <f>SUM(U4:U10)</f>
        <v>0</v>
      </c>
    </row>
    <row r="12" spans="1:21" x14ac:dyDescent="0.25">
      <c r="C12" s="289"/>
      <c r="D12" s="274"/>
      <c r="E12" s="274"/>
      <c r="F12" s="289"/>
      <c r="G12" s="274"/>
      <c r="H12" s="274"/>
      <c r="I12" s="290"/>
      <c r="J12" s="274"/>
      <c r="K12" s="274"/>
      <c r="L12" s="274"/>
      <c r="N12" s="290"/>
      <c r="O12" s="274"/>
      <c r="P12" s="274"/>
      <c r="Q12" s="274"/>
      <c r="S12" s="274"/>
      <c r="T12" s="274"/>
      <c r="U12" s="274"/>
    </row>
    <row r="13" spans="1:21" x14ac:dyDescent="0.25">
      <c r="C13" s="289"/>
      <c r="D13" s="274"/>
      <c r="E13" s="274"/>
      <c r="F13" s="289"/>
      <c r="G13" s="274"/>
      <c r="I13" s="290"/>
      <c r="J13" s="274"/>
      <c r="K13" s="274"/>
      <c r="L13" s="274"/>
      <c r="N13" s="290"/>
      <c r="O13" s="274"/>
      <c r="P13" s="274"/>
      <c r="Q13" s="274"/>
      <c r="S13" s="274"/>
      <c r="T13" s="274"/>
      <c r="U13" s="274"/>
    </row>
    <row r="14" spans="1:21" ht="16.149999999999999" customHeight="1" x14ac:dyDescent="0.25">
      <c r="A14" s="291" t="s">
        <v>69</v>
      </c>
      <c r="B14" s="295"/>
      <c r="C14" s="280">
        <f>SUMIF($A$4:$A$10,$A14,C$4:C$10)</f>
        <v>0</v>
      </c>
      <c r="D14" s="281">
        <f>SUMIF($A$4:$A$10,$A14,D$4:D$10)</f>
        <v>0</v>
      </c>
      <c r="E14" s="274"/>
      <c r="F14" s="280">
        <f>SUMIF($A$4:$A$10,$A14,F$4:F$10)</f>
        <v>0</v>
      </c>
      <c r="G14" s="281">
        <f>SUMIF($A$4:$A$10,$A14,G$4:G$10)</f>
        <v>0</v>
      </c>
      <c r="I14" s="282">
        <f>SUMIF($A$4:$A$10,$A14,I$4:I$10)</f>
        <v>0</v>
      </c>
      <c r="J14" s="281">
        <f>SUMIF($A$4:$A$10,$A14,J$4:J$10)</f>
        <v>0</v>
      </c>
      <c r="K14" s="281">
        <f>SUMIF($A$4:$A$10,$A14,K$4:K$10)</f>
        <v>0</v>
      </c>
      <c r="L14" s="281">
        <f>SUMIF($A$4:$A$10,$A14,L$4:L$10)</f>
        <v>0</v>
      </c>
      <c r="N14" s="282">
        <f>SUMIF($A$4:$A$10,$A14,N$4:N$10)</f>
        <v>0</v>
      </c>
      <c r="O14" s="281">
        <f>SUMIF($A$4:$A$10,$A14,O$4:O$10)</f>
        <v>0</v>
      </c>
      <c r="P14" s="281">
        <f>SUMIF($A$4:$A$10,$A14,P$4:P$10)</f>
        <v>0</v>
      </c>
      <c r="Q14" s="281">
        <f>SUMIF($A$4:$A$10,$A14,Q$4:Q$10)</f>
        <v>0</v>
      </c>
      <c r="R14" s="2"/>
      <c r="S14" s="281">
        <f>SUMIF($A$4:$A$10,$A14,S$4:S$10)</f>
        <v>0</v>
      </c>
      <c r="T14" s="281">
        <f>SUMIF($A$4:$A$10,$A14,T$4:T$10)</f>
        <v>0</v>
      </c>
      <c r="U14" s="281">
        <f>SUMIF($A$4:$A$10,$A14,U$4:U$10)</f>
        <v>0</v>
      </c>
    </row>
    <row r="15" spans="1:21" ht="16.149999999999999" customHeight="1" x14ac:dyDescent="0.25">
      <c r="A15" s="291" t="s">
        <v>54</v>
      </c>
      <c r="B15" s="295"/>
      <c r="C15" s="280">
        <f t="shared" ref="C15:U20" si="6">SUMIF($A$4:$A$10,$A15,C$4:C$10)</f>
        <v>0</v>
      </c>
      <c r="D15" s="281">
        <f t="shared" si="6"/>
        <v>0</v>
      </c>
      <c r="E15" s="274"/>
      <c r="F15" s="280">
        <f t="shared" si="6"/>
        <v>0</v>
      </c>
      <c r="G15" s="281">
        <f t="shared" si="6"/>
        <v>0</v>
      </c>
      <c r="I15" s="282">
        <f t="shared" si="6"/>
        <v>0</v>
      </c>
      <c r="J15" s="281">
        <f t="shared" si="6"/>
        <v>0</v>
      </c>
      <c r="K15" s="281">
        <f t="shared" si="6"/>
        <v>0</v>
      </c>
      <c r="L15" s="281">
        <f t="shared" si="6"/>
        <v>0</v>
      </c>
      <c r="N15" s="282">
        <f t="shared" si="6"/>
        <v>0</v>
      </c>
      <c r="O15" s="281">
        <f t="shared" si="6"/>
        <v>0</v>
      </c>
      <c r="P15" s="281">
        <f t="shared" si="6"/>
        <v>0</v>
      </c>
      <c r="Q15" s="281">
        <f t="shared" si="6"/>
        <v>0</v>
      </c>
      <c r="R15" s="2"/>
      <c r="S15" s="281">
        <f t="shared" si="6"/>
        <v>0</v>
      </c>
      <c r="T15" s="281">
        <f t="shared" si="6"/>
        <v>0</v>
      </c>
      <c r="U15" s="281">
        <f t="shared" si="6"/>
        <v>0</v>
      </c>
    </row>
    <row r="16" spans="1:21" ht="16.149999999999999" customHeight="1" x14ac:dyDescent="0.25">
      <c r="A16" s="291" t="s">
        <v>81</v>
      </c>
      <c r="B16" s="295"/>
      <c r="C16" s="280">
        <f t="shared" si="6"/>
        <v>0</v>
      </c>
      <c r="D16" s="281">
        <f t="shared" si="6"/>
        <v>0</v>
      </c>
      <c r="E16" s="274"/>
      <c r="F16" s="280">
        <f t="shared" si="6"/>
        <v>0</v>
      </c>
      <c r="G16" s="281">
        <f t="shared" si="6"/>
        <v>0</v>
      </c>
      <c r="I16" s="282">
        <f t="shared" si="6"/>
        <v>0</v>
      </c>
      <c r="J16" s="281">
        <f t="shared" si="6"/>
        <v>0</v>
      </c>
      <c r="K16" s="281">
        <f t="shared" si="6"/>
        <v>0</v>
      </c>
      <c r="L16" s="281">
        <f t="shared" si="6"/>
        <v>0</v>
      </c>
      <c r="N16" s="282">
        <f t="shared" si="6"/>
        <v>0</v>
      </c>
      <c r="O16" s="281">
        <f t="shared" si="6"/>
        <v>0</v>
      </c>
      <c r="P16" s="281">
        <f t="shared" si="6"/>
        <v>0</v>
      </c>
      <c r="Q16" s="281">
        <f t="shared" si="6"/>
        <v>0</v>
      </c>
      <c r="R16" s="2"/>
      <c r="S16" s="281">
        <f t="shared" si="6"/>
        <v>0</v>
      </c>
      <c r="T16" s="281">
        <f t="shared" si="6"/>
        <v>0</v>
      </c>
      <c r="U16" s="281">
        <f t="shared" si="6"/>
        <v>0</v>
      </c>
    </row>
    <row r="17" spans="1:21" ht="16.149999999999999" customHeight="1" x14ac:dyDescent="0.25">
      <c r="A17" s="291" t="s">
        <v>82</v>
      </c>
      <c r="B17" s="295"/>
      <c r="C17" s="280">
        <f t="shared" si="6"/>
        <v>0</v>
      </c>
      <c r="D17" s="281">
        <f t="shared" si="6"/>
        <v>0</v>
      </c>
      <c r="E17" s="274"/>
      <c r="F17" s="280">
        <f t="shared" si="6"/>
        <v>0</v>
      </c>
      <c r="G17" s="281">
        <f t="shared" si="6"/>
        <v>0</v>
      </c>
      <c r="I17" s="282">
        <f t="shared" si="6"/>
        <v>0</v>
      </c>
      <c r="J17" s="281">
        <f t="shared" si="6"/>
        <v>0</v>
      </c>
      <c r="K17" s="281">
        <f t="shared" si="6"/>
        <v>0</v>
      </c>
      <c r="L17" s="281">
        <f t="shared" si="6"/>
        <v>0</v>
      </c>
      <c r="N17" s="282">
        <f t="shared" si="6"/>
        <v>0</v>
      </c>
      <c r="O17" s="281">
        <f t="shared" si="6"/>
        <v>0</v>
      </c>
      <c r="P17" s="281">
        <f t="shared" si="6"/>
        <v>0</v>
      </c>
      <c r="Q17" s="281">
        <f t="shared" si="6"/>
        <v>0</v>
      </c>
      <c r="R17" s="2"/>
      <c r="S17" s="281">
        <f t="shared" si="6"/>
        <v>0</v>
      </c>
      <c r="T17" s="281">
        <f t="shared" si="6"/>
        <v>0</v>
      </c>
      <c r="U17" s="281">
        <f t="shared" si="6"/>
        <v>0</v>
      </c>
    </row>
    <row r="18" spans="1:21" ht="16.149999999999999" customHeight="1" x14ac:dyDescent="0.25">
      <c r="A18" s="291" t="s">
        <v>83</v>
      </c>
      <c r="B18" s="295"/>
      <c r="C18" s="280">
        <f t="shared" si="6"/>
        <v>0</v>
      </c>
      <c r="D18" s="281">
        <f t="shared" si="6"/>
        <v>0</v>
      </c>
      <c r="E18" s="274"/>
      <c r="F18" s="280">
        <f t="shared" si="6"/>
        <v>0</v>
      </c>
      <c r="G18" s="281">
        <f t="shared" si="6"/>
        <v>0</v>
      </c>
      <c r="I18" s="282">
        <f t="shared" si="6"/>
        <v>0</v>
      </c>
      <c r="J18" s="281">
        <f t="shared" si="6"/>
        <v>0</v>
      </c>
      <c r="K18" s="281">
        <f t="shared" si="6"/>
        <v>0</v>
      </c>
      <c r="L18" s="281">
        <f t="shared" si="6"/>
        <v>0</v>
      </c>
      <c r="N18" s="282">
        <f t="shared" si="6"/>
        <v>0</v>
      </c>
      <c r="O18" s="281">
        <f t="shared" si="6"/>
        <v>0</v>
      </c>
      <c r="P18" s="281">
        <f t="shared" si="6"/>
        <v>0</v>
      </c>
      <c r="Q18" s="281">
        <f t="shared" si="6"/>
        <v>0</v>
      </c>
      <c r="R18" s="2"/>
      <c r="S18" s="281">
        <f t="shared" si="6"/>
        <v>0</v>
      </c>
      <c r="T18" s="281">
        <f t="shared" si="6"/>
        <v>0</v>
      </c>
      <c r="U18" s="281">
        <f t="shared" si="6"/>
        <v>0</v>
      </c>
    </row>
    <row r="19" spans="1:21" ht="16.149999999999999" customHeight="1" x14ac:dyDescent="0.25">
      <c r="A19" s="291" t="s">
        <v>84</v>
      </c>
      <c r="B19" s="295"/>
      <c r="C19" s="280">
        <f t="shared" si="6"/>
        <v>0</v>
      </c>
      <c r="D19" s="281">
        <f t="shared" si="6"/>
        <v>0</v>
      </c>
      <c r="E19" s="274"/>
      <c r="F19" s="280">
        <f t="shared" si="6"/>
        <v>0</v>
      </c>
      <c r="G19" s="281">
        <f t="shared" si="6"/>
        <v>0</v>
      </c>
      <c r="I19" s="282">
        <f t="shared" si="6"/>
        <v>0</v>
      </c>
      <c r="J19" s="281">
        <f t="shared" si="6"/>
        <v>0</v>
      </c>
      <c r="K19" s="281">
        <f t="shared" si="6"/>
        <v>0</v>
      </c>
      <c r="L19" s="281">
        <f t="shared" si="6"/>
        <v>0</v>
      </c>
      <c r="N19" s="282">
        <f t="shared" si="6"/>
        <v>0</v>
      </c>
      <c r="O19" s="281">
        <f t="shared" si="6"/>
        <v>0</v>
      </c>
      <c r="P19" s="281">
        <f t="shared" si="6"/>
        <v>0</v>
      </c>
      <c r="Q19" s="281">
        <f t="shared" si="6"/>
        <v>0</v>
      </c>
      <c r="R19" s="2"/>
      <c r="S19" s="281">
        <f t="shared" si="6"/>
        <v>0</v>
      </c>
      <c r="T19" s="281">
        <f t="shared" si="6"/>
        <v>0</v>
      </c>
      <c r="U19" s="281">
        <f t="shared" si="6"/>
        <v>0</v>
      </c>
    </row>
    <row r="20" spans="1:21" ht="16.149999999999999" customHeight="1" x14ac:dyDescent="0.25">
      <c r="A20" s="291" t="s">
        <v>77</v>
      </c>
      <c r="B20" s="295"/>
      <c r="C20" s="280">
        <f t="shared" si="6"/>
        <v>0</v>
      </c>
      <c r="D20" s="281">
        <f t="shared" si="6"/>
        <v>0</v>
      </c>
      <c r="E20" s="274"/>
      <c r="F20" s="280">
        <f t="shared" si="6"/>
        <v>0</v>
      </c>
      <c r="G20" s="281">
        <f t="shared" si="6"/>
        <v>0</v>
      </c>
      <c r="I20" s="282">
        <f t="shared" si="6"/>
        <v>0</v>
      </c>
      <c r="J20" s="281">
        <f t="shared" si="6"/>
        <v>0</v>
      </c>
      <c r="K20" s="281">
        <f t="shared" si="6"/>
        <v>0</v>
      </c>
      <c r="L20" s="281">
        <f t="shared" si="6"/>
        <v>0</v>
      </c>
      <c r="N20" s="282">
        <f t="shared" si="6"/>
        <v>0</v>
      </c>
      <c r="O20" s="281">
        <f t="shared" si="6"/>
        <v>0</v>
      </c>
      <c r="P20" s="281">
        <f t="shared" si="6"/>
        <v>0</v>
      </c>
      <c r="Q20" s="281">
        <f t="shared" si="6"/>
        <v>0</v>
      </c>
      <c r="R20" s="2"/>
      <c r="S20" s="281">
        <f t="shared" si="6"/>
        <v>0</v>
      </c>
      <c r="T20" s="281">
        <f t="shared" si="6"/>
        <v>0</v>
      </c>
      <c r="U20" s="281">
        <f t="shared" si="6"/>
        <v>0</v>
      </c>
    </row>
    <row r="21" spans="1:21" ht="16.149999999999999" customHeight="1" x14ac:dyDescent="0.25">
      <c r="C21" s="284">
        <f>SUM(C14:C20)</f>
        <v>0</v>
      </c>
      <c r="D21" s="285">
        <f t="shared" ref="D21:U21" si="7">SUM(D14:D20)</f>
        <v>0</v>
      </c>
      <c r="E21" s="292"/>
      <c r="F21" s="284">
        <f t="shared" si="7"/>
        <v>0</v>
      </c>
      <c r="G21" s="285">
        <f t="shared" si="7"/>
        <v>0</v>
      </c>
      <c r="H21" s="79"/>
      <c r="I21" s="286">
        <f t="shared" si="7"/>
        <v>0</v>
      </c>
      <c r="J21" s="287">
        <f t="shared" si="7"/>
        <v>0</v>
      </c>
      <c r="K21" s="288">
        <f t="shared" ref="K21:L21" si="8">SUM(K14:K20)</f>
        <v>0</v>
      </c>
      <c r="L21" s="288">
        <f t="shared" si="8"/>
        <v>0</v>
      </c>
      <c r="N21" s="286">
        <f t="shared" ref="N21:Q21" si="9">SUM(N14:N20)</f>
        <v>0</v>
      </c>
      <c r="O21" s="287">
        <f t="shared" si="9"/>
        <v>0</v>
      </c>
      <c r="P21" s="288">
        <f t="shared" si="9"/>
        <v>0</v>
      </c>
      <c r="Q21" s="288">
        <f t="shared" si="9"/>
        <v>0</v>
      </c>
      <c r="R21" s="79"/>
      <c r="S21" s="288">
        <f t="shared" si="7"/>
        <v>0</v>
      </c>
      <c r="T21" s="288">
        <f t="shared" si="7"/>
        <v>0</v>
      </c>
      <c r="U21" s="288">
        <f t="shared" si="7"/>
        <v>0</v>
      </c>
    </row>
    <row r="22" spans="1:21" x14ac:dyDescent="0.25">
      <c r="F22" s="293"/>
    </row>
  </sheetData>
  <mergeCells count="7">
    <mergeCell ref="C1:D1"/>
    <mergeCell ref="F1:G1"/>
    <mergeCell ref="I1:J1"/>
    <mergeCell ref="S2:U2"/>
    <mergeCell ref="N1:O1"/>
    <mergeCell ref="K2:L2"/>
    <mergeCell ref="P2: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
  <sheetViews>
    <sheetView showGridLines="0" zoomScale="80" zoomScaleNormal="80" workbookViewId="0">
      <selection activeCell="H21" sqref="H21"/>
    </sheetView>
  </sheetViews>
  <sheetFormatPr baseColWidth="10" defaultColWidth="11.42578125" defaultRowHeight="15" x14ac:dyDescent="0.25"/>
  <cols>
    <col min="1" max="1" width="2.140625" style="114" customWidth="1"/>
    <col min="2" max="2" width="11.7109375" style="114" customWidth="1"/>
    <col min="3" max="3" width="10.140625" style="114" customWidth="1"/>
    <col min="4" max="4" width="11.7109375" style="114" customWidth="1"/>
    <col min="5" max="5" width="21.42578125" style="114" customWidth="1"/>
    <col min="6" max="6" width="17.140625" style="114" customWidth="1"/>
    <col min="7" max="9" width="15.7109375" style="114" customWidth="1"/>
    <col min="10" max="10" width="26.42578125" style="114" customWidth="1"/>
    <col min="11" max="11" width="2.42578125" style="114" customWidth="1"/>
    <col min="12" max="12" width="61.42578125" style="114" customWidth="1"/>
    <col min="13" max="13" width="2.85546875" style="114" customWidth="1"/>
    <col min="15" max="17" width="11.42578125" style="114"/>
    <col min="18" max="18" width="2.42578125" style="114" customWidth="1"/>
    <col min="19" max="16384" width="11.42578125" style="114"/>
  </cols>
  <sheetData>
    <row r="1" spans="1:14" s="211" customFormat="1" ht="24" customHeight="1" x14ac:dyDescent="0.25">
      <c r="A1" s="207"/>
      <c r="B1" s="375" t="s">
        <v>35</v>
      </c>
      <c r="C1" s="375"/>
      <c r="D1" s="375"/>
      <c r="E1" s="375"/>
      <c r="F1" s="375"/>
      <c r="G1" s="375"/>
      <c r="H1" s="375"/>
      <c r="I1" s="375"/>
      <c r="J1" s="375"/>
      <c r="K1" s="208"/>
      <c r="L1" s="209" t="s">
        <v>32</v>
      </c>
      <c r="M1" s="210"/>
      <c r="N1"/>
    </row>
    <row r="2" spans="1:14" ht="17.45" customHeight="1" x14ac:dyDescent="0.25">
      <c r="A2" s="212"/>
      <c r="B2" s="213" t="s">
        <v>31</v>
      </c>
      <c r="C2" s="214"/>
      <c r="K2" s="215"/>
      <c r="L2" s="569" t="s">
        <v>148</v>
      </c>
      <c r="M2" s="216"/>
    </row>
    <row r="3" spans="1:14" s="100" customFormat="1" ht="27" customHeight="1" x14ac:dyDescent="0.25">
      <c r="A3" s="217"/>
      <c r="B3" s="386" t="s">
        <v>114</v>
      </c>
      <c r="C3" s="387"/>
      <c r="D3" s="387"/>
      <c r="E3" s="387"/>
      <c r="F3" s="388"/>
      <c r="G3" s="371" t="s">
        <v>25</v>
      </c>
      <c r="H3" s="372"/>
      <c r="I3" s="372"/>
      <c r="J3" s="373"/>
      <c r="K3" s="115"/>
      <c r="L3" s="569"/>
      <c r="M3" s="218"/>
      <c r="N3"/>
    </row>
    <row r="4" spans="1:14" ht="22.5" customHeight="1" x14ac:dyDescent="0.25">
      <c r="A4" s="212"/>
      <c r="B4" s="380" t="s">
        <v>55</v>
      </c>
      <c r="C4" s="381"/>
      <c r="D4" s="381"/>
      <c r="E4" s="381"/>
      <c r="F4" s="382"/>
      <c r="G4" s="219" t="s">
        <v>18</v>
      </c>
      <c r="H4" s="219" t="s">
        <v>19</v>
      </c>
      <c r="I4" s="219" t="s">
        <v>144</v>
      </c>
      <c r="J4" s="301" t="s">
        <v>20</v>
      </c>
      <c r="K4" s="215"/>
      <c r="L4" s="569"/>
      <c r="M4" s="216"/>
    </row>
    <row r="5" spans="1:14" ht="23.25" customHeight="1" x14ac:dyDescent="0.25">
      <c r="A5" s="212"/>
      <c r="B5" s="383"/>
      <c r="C5" s="384"/>
      <c r="D5" s="384"/>
      <c r="E5" s="384"/>
      <c r="F5" s="385"/>
      <c r="G5" s="220">
        <v>950</v>
      </c>
      <c r="H5" s="220">
        <v>1100</v>
      </c>
      <c r="I5" s="220">
        <v>1</v>
      </c>
      <c r="J5" s="302"/>
      <c r="K5" s="215"/>
      <c r="L5" s="569"/>
      <c r="M5" s="216"/>
    </row>
    <row r="6" spans="1:14" s="100" customFormat="1" ht="10.5" customHeight="1" x14ac:dyDescent="0.25">
      <c r="A6" s="217"/>
      <c r="K6" s="115"/>
      <c r="L6" s="569"/>
      <c r="M6" s="218"/>
      <c r="N6"/>
    </row>
    <row r="7" spans="1:14" ht="25.9" customHeight="1" x14ac:dyDescent="0.25">
      <c r="A7" s="212"/>
      <c r="B7" s="370" t="s">
        <v>124</v>
      </c>
      <c r="C7" s="370"/>
      <c r="D7" s="370"/>
      <c r="E7" s="370"/>
      <c r="F7" s="376" t="s">
        <v>29</v>
      </c>
      <c r="G7" s="221" t="s">
        <v>52</v>
      </c>
      <c r="H7" s="376" t="s">
        <v>21</v>
      </c>
      <c r="I7" s="376" t="s">
        <v>117</v>
      </c>
      <c r="J7" s="378" t="s">
        <v>22</v>
      </c>
      <c r="K7" s="215"/>
      <c r="L7" s="569"/>
      <c r="M7" s="216"/>
    </row>
    <row r="8" spans="1:14" ht="19.5" customHeight="1" x14ac:dyDescent="0.25">
      <c r="A8" s="212"/>
      <c r="B8" s="370"/>
      <c r="C8" s="370"/>
      <c r="D8" s="370"/>
      <c r="E8" s="370"/>
      <c r="F8" s="376"/>
      <c r="G8" s="301" t="s">
        <v>18</v>
      </c>
      <c r="H8" s="376"/>
      <c r="I8" s="376"/>
      <c r="J8" s="379"/>
      <c r="K8" s="215"/>
      <c r="L8" s="569"/>
      <c r="M8" s="216"/>
    </row>
    <row r="9" spans="1:14" ht="31.15" customHeight="1" x14ac:dyDescent="0.25">
      <c r="A9" s="212"/>
      <c r="B9" s="377" t="s">
        <v>30</v>
      </c>
      <c r="C9" s="377"/>
      <c r="D9" s="370" t="s">
        <v>118</v>
      </c>
      <c r="E9" s="370"/>
      <c r="F9" s="299"/>
      <c r="G9" s="300"/>
      <c r="H9" s="222">
        <f>IF($G$8&gt;0,G9*HLOOKUP($G$8,$G$4:$J$5,2,0),0)</f>
        <v>0</v>
      </c>
      <c r="I9" s="297">
        <f>+H9</f>
        <v>0</v>
      </c>
      <c r="J9" s="303"/>
      <c r="K9" s="215"/>
      <c r="L9" s="569"/>
      <c r="M9" s="216"/>
    </row>
    <row r="10" spans="1:14" ht="30" customHeight="1" x14ac:dyDescent="0.25">
      <c r="A10" s="212"/>
      <c r="B10" s="377"/>
      <c r="C10" s="377"/>
      <c r="D10" s="370" t="s">
        <v>54</v>
      </c>
      <c r="E10" s="370"/>
      <c r="F10" s="299"/>
      <c r="G10" s="300"/>
      <c r="H10" s="222">
        <f>IF($G$8&gt;0,G10*HLOOKUP($G$8,$G$4:$J$5,2,0),0)</f>
        <v>0</v>
      </c>
      <c r="I10" s="297">
        <f>+H10</f>
        <v>0</v>
      </c>
      <c r="J10" s="303"/>
      <c r="K10" s="215"/>
      <c r="L10" s="569"/>
      <c r="M10" s="216"/>
    </row>
    <row r="11" spans="1:14" ht="30" customHeight="1" x14ac:dyDescent="0.25">
      <c r="A11" s="212"/>
      <c r="B11" s="369" t="s">
        <v>145</v>
      </c>
      <c r="C11" s="369"/>
      <c r="D11" s="370" t="s">
        <v>81</v>
      </c>
      <c r="E11" s="370"/>
      <c r="F11" s="299"/>
      <c r="G11" s="300"/>
      <c r="H11" s="222">
        <f t="shared" ref="H11:H15" si="0">IF($G$8&gt;0,G11*HLOOKUP($G$8,$G$4:$J$5,2,0),0)</f>
        <v>0</v>
      </c>
      <c r="I11" s="222">
        <f t="shared" ref="I11:I15" si="1">+H11</f>
        <v>0</v>
      </c>
      <c r="J11" s="303"/>
      <c r="K11" s="215"/>
      <c r="L11" s="569"/>
      <c r="M11" s="216"/>
    </row>
    <row r="12" spans="1:14" ht="30" customHeight="1" x14ac:dyDescent="0.25">
      <c r="A12" s="212"/>
      <c r="B12" s="369"/>
      <c r="C12" s="369"/>
      <c r="D12" s="370" t="s">
        <v>82</v>
      </c>
      <c r="E12" s="370"/>
      <c r="F12" s="299"/>
      <c r="G12" s="300"/>
      <c r="H12" s="222">
        <f t="shared" si="0"/>
        <v>0</v>
      </c>
      <c r="I12" s="222">
        <f t="shared" si="1"/>
        <v>0</v>
      </c>
      <c r="J12" s="303"/>
      <c r="K12" s="215"/>
      <c r="L12" s="569"/>
      <c r="M12" s="216"/>
    </row>
    <row r="13" spans="1:14" ht="30" customHeight="1" x14ac:dyDescent="0.25">
      <c r="A13" s="212"/>
      <c r="B13" s="369"/>
      <c r="C13" s="369"/>
      <c r="D13" s="370" t="s">
        <v>83</v>
      </c>
      <c r="E13" s="370"/>
      <c r="F13" s="299"/>
      <c r="G13" s="300"/>
      <c r="H13" s="222">
        <f t="shared" si="0"/>
        <v>0</v>
      </c>
      <c r="I13" s="222">
        <f t="shared" si="1"/>
        <v>0</v>
      </c>
      <c r="J13" s="303"/>
      <c r="K13" s="215"/>
      <c r="L13" s="569"/>
      <c r="M13" s="216"/>
    </row>
    <row r="14" spans="1:14" ht="30" customHeight="1" x14ac:dyDescent="0.25">
      <c r="A14" s="212"/>
      <c r="B14" s="369"/>
      <c r="C14" s="369"/>
      <c r="D14" s="370" t="s">
        <v>84</v>
      </c>
      <c r="E14" s="370"/>
      <c r="F14" s="299"/>
      <c r="G14" s="300"/>
      <c r="H14" s="222">
        <f t="shared" si="0"/>
        <v>0</v>
      </c>
      <c r="I14" s="222">
        <f t="shared" si="1"/>
        <v>0</v>
      </c>
      <c r="J14" s="303"/>
      <c r="K14" s="215"/>
      <c r="L14" s="569"/>
      <c r="M14" s="216"/>
    </row>
    <row r="15" spans="1:14" ht="30" customHeight="1" x14ac:dyDescent="0.25">
      <c r="A15" s="212"/>
      <c r="B15" s="369" t="s">
        <v>146</v>
      </c>
      <c r="C15" s="369"/>
      <c r="D15" s="370" t="s">
        <v>77</v>
      </c>
      <c r="E15" s="370"/>
      <c r="F15" s="299"/>
      <c r="G15" s="300"/>
      <c r="H15" s="222">
        <f t="shared" si="0"/>
        <v>0</v>
      </c>
      <c r="I15" s="222">
        <f t="shared" si="1"/>
        <v>0</v>
      </c>
      <c r="J15" s="303"/>
      <c r="K15" s="215"/>
      <c r="L15" s="569"/>
      <c r="M15" s="216"/>
    </row>
    <row r="16" spans="1:14" x14ac:dyDescent="0.25">
      <c r="A16" s="212"/>
      <c r="K16" s="215"/>
      <c r="L16" s="569"/>
      <c r="M16" s="216"/>
    </row>
    <row r="17" spans="1:15" ht="25.9" customHeight="1" x14ac:dyDescent="0.25">
      <c r="A17" s="212"/>
      <c r="B17" s="370" t="s">
        <v>125</v>
      </c>
      <c r="C17" s="370"/>
      <c r="D17" s="370"/>
      <c r="E17" s="370"/>
      <c r="F17" s="376" t="s">
        <v>29</v>
      </c>
      <c r="G17" s="221" t="s">
        <v>52</v>
      </c>
      <c r="H17" s="376" t="s">
        <v>21</v>
      </c>
      <c r="I17" s="376" t="s">
        <v>117</v>
      </c>
      <c r="J17" s="378" t="s">
        <v>22</v>
      </c>
      <c r="K17" s="215"/>
      <c r="L17" s="569"/>
      <c r="M17" s="216"/>
    </row>
    <row r="18" spans="1:15" ht="23.25" customHeight="1" x14ac:dyDescent="0.25">
      <c r="A18" s="212"/>
      <c r="B18" s="370"/>
      <c r="C18" s="370"/>
      <c r="D18" s="370"/>
      <c r="E18" s="370"/>
      <c r="F18" s="376"/>
      <c r="G18" s="301" t="s">
        <v>19</v>
      </c>
      <c r="H18" s="376"/>
      <c r="I18" s="376"/>
      <c r="J18" s="379"/>
      <c r="K18" s="215"/>
      <c r="L18" s="569"/>
      <c r="M18" s="216"/>
    </row>
    <row r="19" spans="1:15" ht="30" customHeight="1" x14ac:dyDescent="0.25">
      <c r="A19" s="212"/>
      <c r="B19" s="377" t="s">
        <v>30</v>
      </c>
      <c r="C19" s="377"/>
      <c r="D19" s="370" t="s">
        <v>119</v>
      </c>
      <c r="E19" s="370"/>
      <c r="F19" s="299"/>
      <c r="G19" s="300"/>
      <c r="H19" s="222">
        <f t="shared" ref="H19:H29" si="2">IF($G$18&gt;0,G19*HLOOKUP($G$18,$G$4:$J$5,2,0),0)</f>
        <v>0</v>
      </c>
      <c r="I19" s="222">
        <f>+H19</f>
        <v>0</v>
      </c>
      <c r="J19" s="303"/>
      <c r="K19" s="215"/>
      <c r="L19" s="569"/>
      <c r="M19" s="216"/>
    </row>
    <row r="20" spans="1:15" ht="30" customHeight="1" x14ac:dyDescent="0.25">
      <c r="A20" s="212"/>
      <c r="B20" s="377"/>
      <c r="C20" s="377"/>
      <c r="D20" s="370" t="s">
        <v>120</v>
      </c>
      <c r="E20" s="370"/>
      <c r="F20" s="299"/>
      <c r="G20" s="300"/>
      <c r="H20" s="222">
        <f t="shared" si="2"/>
        <v>0</v>
      </c>
      <c r="I20" s="222">
        <f>+I19+H20</f>
        <v>0</v>
      </c>
      <c r="J20" s="303"/>
      <c r="K20" s="215"/>
      <c r="L20" s="569"/>
      <c r="M20" s="216"/>
    </row>
    <row r="21" spans="1:15" ht="30" customHeight="1" x14ac:dyDescent="0.25">
      <c r="A21" s="212"/>
      <c r="B21" s="377"/>
      <c r="C21" s="377"/>
      <c r="D21" s="370" t="s">
        <v>121</v>
      </c>
      <c r="E21" s="370"/>
      <c r="F21" s="299"/>
      <c r="G21" s="300"/>
      <c r="H21" s="222">
        <f t="shared" si="2"/>
        <v>0</v>
      </c>
      <c r="I21" s="222">
        <f t="shared" ref="I21:I22" si="3">+I20+H21</f>
        <v>0</v>
      </c>
      <c r="J21" s="303"/>
      <c r="K21" s="215"/>
      <c r="L21" s="569"/>
      <c r="M21" s="216"/>
    </row>
    <row r="22" spans="1:15" ht="30" customHeight="1" x14ac:dyDescent="0.25">
      <c r="A22" s="212"/>
      <c r="B22" s="377"/>
      <c r="C22" s="377"/>
      <c r="D22" s="370" t="s">
        <v>122</v>
      </c>
      <c r="E22" s="370"/>
      <c r="F22" s="299"/>
      <c r="G22" s="300"/>
      <c r="H22" s="222">
        <f t="shared" si="2"/>
        <v>0</v>
      </c>
      <c r="I22" s="222">
        <f t="shared" si="3"/>
        <v>0</v>
      </c>
      <c r="J22" s="303"/>
      <c r="K22" s="215"/>
      <c r="L22" s="569"/>
      <c r="M22" s="216"/>
    </row>
    <row r="23" spans="1:15" ht="30" customHeight="1" x14ac:dyDescent="0.25">
      <c r="A23" s="212"/>
      <c r="B23" s="377"/>
      <c r="C23" s="377"/>
      <c r="D23" s="370" t="s">
        <v>123</v>
      </c>
      <c r="E23" s="370"/>
      <c r="F23" s="299"/>
      <c r="G23" s="300"/>
      <c r="H23" s="222">
        <f t="shared" si="2"/>
        <v>0</v>
      </c>
      <c r="I23" s="222">
        <f>+I22+H23</f>
        <v>0</v>
      </c>
      <c r="J23" s="303"/>
      <c r="K23" s="215"/>
      <c r="L23" s="569"/>
      <c r="M23" s="216"/>
    </row>
    <row r="24" spans="1:15" ht="30" customHeight="1" x14ac:dyDescent="0.25">
      <c r="A24" s="212"/>
      <c r="B24" s="377"/>
      <c r="C24" s="377"/>
      <c r="D24" s="370" t="s">
        <v>54</v>
      </c>
      <c r="E24" s="370"/>
      <c r="F24" s="299"/>
      <c r="G24" s="300"/>
      <c r="H24" s="222">
        <f t="shared" si="2"/>
        <v>0</v>
      </c>
      <c r="I24" s="222">
        <f>+H24</f>
        <v>0</v>
      </c>
      <c r="J24" s="303"/>
      <c r="K24" s="215"/>
      <c r="L24" s="569"/>
      <c r="M24" s="216"/>
    </row>
    <row r="25" spans="1:15" ht="30" customHeight="1" x14ac:dyDescent="0.25">
      <c r="A25" s="212"/>
      <c r="B25" s="369" t="s">
        <v>145</v>
      </c>
      <c r="C25" s="369"/>
      <c r="D25" s="370" t="s">
        <v>81</v>
      </c>
      <c r="E25" s="370"/>
      <c r="F25" s="299"/>
      <c r="G25" s="300"/>
      <c r="H25" s="222">
        <f t="shared" si="2"/>
        <v>0</v>
      </c>
      <c r="I25" s="222">
        <f t="shared" ref="I25:I29" si="4">+H25</f>
        <v>0</v>
      </c>
      <c r="J25" s="303"/>
      <c r="K25" s="215"/>
      <c r="L25" s="569"/>
      <c r="M25" s="216"/>
    </row>
    <row r="26" spans="1:15" ht="30" customHeight="1" x14ac:dyDescent="0.25">
      <c r="A26" s="212"/>
      <c r="B26" s="369"/>
      <c r="C26" s="369"/>
      <c r="D26" s="370" t="s">
        <v>82</v>
      </c>
      <c r="E26" s="370"/>
      <c r="F26" s="299"/>
      <c r="G26" s="300"/>
      <c r="H26" s="222">
        <f t="shared" si="2"/>
        <v>0</v>
      </c>
      <c r="I26" s="222">
        <f t="shared" si="4"/>
        <v>0</v>
      </c>
      <c r="J26" s="303"/>
      <c r="K26" s="215"/>
      <c r="L26" s="569"/>
      <c r="M26" s="216"/>
    </row>
    <row r="27" spans="1:15" ht="30" customHeight="1" x14ac:dyDescent="0.25">
      <c r="A27" s="212"/>
      <c r="B27" s="369"/>
      <c r="C27" s="369"/>
      <c r="D27" s="370" t="s">
        <v>83</v>
      </c>
      <c r="E27" s="370"/>
      <c r="F27" s="299"/>
      <c r="G27" s="300"/>
      <c r="H27" s="222">
        <f t="shared" si="2"/>
        <v>0</v>
      </c>
      <c r="I27" s="222">
        <f t="shared" si="4"/>
        <v>0</v>
      </c>
      <c r="J27" s="303"/>
      <c r="K27" s="215"/>
      <c r="L27" s="569"/>
      <c r="M27" s="216"/>
    </row>
    <row r="28" spans="1:15" ht="30" customHeight="1" x14ac:dyDescent="0.25">
      <c r="A28" s="212"/>
      <c r="B28" s="369"/>
      <c r="C28" s="369"/>
      <c r="D28" s="370" t="s">
        <v>84</v>
      </c>
      <c r="E28" s="370"/>
      <c r="F28" s="299"/>
      <c r="G28" s="300"/>
      <c r="H28" s="222">
        <f t="shared" si="2"/>
        <v>0</v>
      </c>
      <c r="I28" s="222">
        <f t="shared" si="4"/>
        <v>0</v>
      </c>
      <c r="J28" s="303"/>
      <c r="K28" s="215"/>
      <c r="L28" s="569"/>
      <c r="M28" s="216"/>
    </row>
    <row r="29" spans="1:15" ht="30" customHeight="1" x14ac:dyDescent="0.25">
      <c r="A29" s="212"/>
      <c r="B29" s="369" t="s">
        <v>146</v>
      </c>
      <c r="C29" s="369"/>
      <c r="D29" s="370" t="s">
        <v>77</v>
      </c>
      <c r="E29" s="370"/>
      <c r="F29" s="299"/>
      <c r="G29" s="300"/>
      <c r="H29" s="222">
        <f t="shared" si="2"/>
        <v>0</v>
      </c>
      <c r="I29" s="222">
        <f t="shared" si="4"/>
        <v>0</v>
      </c>
      <c r="J29" s="303"/>
      <c r="K29" s="215"/>
      <c r="L29" s="569"/>
      <c r="M29" s="216"/>
    </row>
    <row r="30" spans="1:15" ht="27.75" customHeight="1" x14ac:dyDescent="0.25">
      <c r="A30" s="347"/>
      <c r="B30" s="389" t="s">
        <v>139</v>
      </c>
      <c r="C30" s="389"/>
      <c r="D30" s="389"/>
      <c r="E30" s="389"/>
      <c r="F30" s="389"/>
      <c r="G30" s="389"/>
      <c r="H30" s="389"/>
      <c r="I30" s="389"/>
      <c r="J30" s="389"/>
      <c r="K30" s="389"/>
      <c r="L30" s="389"/>
      <c r="M30" s="389"/>
      <c r="O30" s="348"/>
    </row>
    <row r="31" spans="1:15" ht="221.45" customHeight="1" x14ac:dyDescent="0.25">
      <c r="A31" s="212"/>
      <c r="B31" s="390" t="s">
        <v>140</v>
      </c>
      <c r="C31" s="391"/>
      <c r="D31" s="391"/>
      <c r="E31" s="391"/>
      <c r="F31" s="391"/>
      <c r="G31" s="391"/>
      <c r="H31" s="391"/>
      <c r="I31" s="391"/>
      <c r="J31" s="391"/>
      <c r="K31" s="391"/>
      <c r="L31" s="391"/>
      <c r="M31" s="352"/>
    </row>
    <row r="32" spans="1:15" x14ac:dyDescent="0.25">
      <c r="A32" s="349"/>
      <c r="B32" s="350"/>
      <c r="C32" s="350"/>
      <c r="D32" s="350"/>
      <c r="E32" s="350"/>
      <c r="F32" s="350"/>
      <c r="G32" s="351"/>
      <c r="H32" s="351"/>
      <c r="I32" s="351"/>
      <c r="J32" s="351"/>
      <c r="K32" s="351"/>
      <c r="L32" s="351"/>
      <c r="M32" s="351"/>
    </row>
    <row r="34" spans="2:12" x14ac:dyDescent="0.25">
      <c r="B34" s="374"/>
      <c r="C34" s="374"/>
      <c r="D34" s="374"/>
      <c r="E34" s="374"/>
      <c r="F34" s="374"/>
      <c r="G34" s="374"/>
      <c r="H34" s="374"/>
      <c r="I34" s="374"/>
      <c r="J34" s="374"/>
      <c r="K34" s="374"/>
      <c r="L34" s="374"/>
    </row>
    <row r="35" spans="2:12" x14ac:dyDescent="0.25">
      <c r="B35" s="374"/>
      <c r="C35" s="374"/>
      <c r="D35" s="374"/>
      <c r="E35" s="374"/>
      <c r="F35" s="374"/>
      <c r="G35" s="374"/>
      <c r="H35" s="374"/>
      <c r="I35" s="374"/>
      <c r="J35" s="374"/>
      <c r="K35" s="374"/>
      <c r="L35" s="374"/>
    </row>
    <row r="36" spans="2:12" x14ac:dyDescent="0.25">
      <c r="B36" s="374"/>
      <c r="C36" s="374"/>
      <c r="D36" s="374"/>
      <c r="E36" s="374"/>
      <c r="F36" s="374"/>
      <c r="G36" s="374"/>
      <c r="H36" s="374"/>
      <c r="I36" s="374"/>
      <c r="J36" s="374"/>
      <c r="K36" s="374"/>
      <c r="L36" s="374"/>
    </row>
    <row r="37" spans="2:12" x14ac:dyDescent="0.25">
      <c r="B37" s="374"/>
      <c r="C37" s="374"/>
      <c r="D37" s="374"/>
      <c r="E37" s="374"/>
      <c r="F37" s="374"/>
      <c r="G37" s="374"/>
      <c r="H37" s="374"/>
      <c r="I37" s="374"/>
      <c r="J37" s="374"/>
      <c r="K37" s="374"/>
      <c r="L37" s="374"/>
    </row>
    <row r="38" spans="2:12" x14ac:dyDescent="0.25">
      <c r="B38" s="374"/>
      <c r="C38" s="374"/>
      <c r="D38" s="374"/>
      <c r="E38" s="374"/>
      <c r="F38" s="374"/>
      <c r="G38" s="374"/>
      <c r="H38" s="374"/>
      <c r="I38" s="374"/>
      <c r="J38" s="374"/>
      <c r="K38" s="374"/>
      <c r="L38" s="374"/>
    </row>
    <row r="39" spans="2:12" x14ac:dyDescent="0.25">
      <c r="B39" s="374"/>
      <c r="C39" s="374"/>
      <c r="D39" s="374"/>
      <c r="E39" s="374"/>
      <c r="F39" s="374"/>
      <c r="G39" s="374"/>
      <c r="H39" s="374"/>
      <c r="I39" s="374"/>
      <c r="J39" s="374"/>
      <c r="K39" s="374"/>
      <c r="L39" s="374"/>
    </row>
    <row r="40" spans="2:12" x14ac:dyDescent="0.25">
      <c r="B40" s="374"/>
      <c r="C40" s="374"/>
      <c r="D40" s="374"/>
      <c r="E40" s="374"/>
      <c r="F40" s="374"/>
      <c r="G40" s="374"/>
      <c r="H40" s="374"/>
      <c r="I40" s="374"/>
      <c r="J40" s="374"/>
      <c r="K40" s="374"/>
      <c r="L40" s="374"/>
    </row>
    <row r="41" spans="2:12" x14ac:dyDescent="0.25">
      <c r="B41" s="374"/>
      <c r="C41" s="374"/>
      <c r="D41" s="374"/>
      <c r="E41" s="374"/>
      <c r="F41" s="374"/>
      <c r="G41" s="374"/>
      <c r="H41" s="374"/>
      <c r="I41" s="374"/>
      <c r="J41" s="374"/>
      <c r="K41" s="374"/>
      <c r="L41" s="374"/>
    </row>
    <row r="42" spans="2:12" x14ac:dyDescent="0.25">
      <c r="B42" s="374"/>
      <c r="C42" s="374"/>
      <c r="D42" s="374"/>
      <c r="E42" s="374"/>
      <c r="F42" s="374"/>
      <c r="G42" s="374"/>
      <c r="H42" s="374"/>
      <c r="I42" s="374"/>
      <c r="J42" s="374"/>
      <c r="K42" s="374"/>
      <c r="L42" s="374"/>
    </row>
    <row r="43" spans="2:12" x14ac:dyDescent="0.25">
      <c r="B43" s="374"/>
      <c r="C43" s="374"/>
      <c r="D43" s="374"/>
      <c r="E43" s="374"/>
      <c r="F43" s="374"/>
      <c r="G43" s="374"/>
      <c r="H43" s="374"/>
      <c r="I43" s="374"/>
      <c r="J43" s="374"/>
      <c r="K43" s="374"/>
      <c r="L43" s="374"/>
    </row>
    <row r="44" spans="2:12" x14ac:dyDescent="0.25">
      <c r="B44" s="374"/>
      <c r="C44" s="374"/>
      <c r="D44" s="374"/>
      <c r="E44" s="374"/>
      <c r="F44" s="374"/>
      <c r="G44" s="374"/>
      <c r="H44" s="374"/>
      <c r="I44" s="374"/>
      <c r="J44" s="374"/>
      <c r="K44" s="374"/>
      <c r="L44" s="374"/>
    </row>
    <row r="45" spans="2:12" x14ac:dyDescent="0.25">
      <c r="B45" s="374"/>
      <c r="C45" s="374"/>
      <c r="D45" s="374"/>
      <c r="E45" s="374"/>
      <c r="F45" s="374"/>
      <c r="G45" s="374"/>
      <c r="H45" s="374"/>
      <c r="I45" s="374"/>
      <c r="J45" s="374"/>
      <c r="K45" s="374"/>
      <c r="L45" s="374"/>
    </row>
    <row r="49" spans="13:13" x14ac:dyDescent="0.25">
      <c r="M49" s="100"/>
    </row>
    <row r="52" spans="13:13" x14ac:dyDescent="0.25">
      <c r="M52" s="100"/>
    </row>
  </sheetData>
  <sheetProtection algorithmName="SHA-512" hashValue="7Ig1swfNczR8e7ovLxnIxF733pbBxILDt40Ec24fm14kOHNxS72ivKEIbuUvfe/RWSF4bbNXAIa7SWWjzfqDIA==" saltValue="XUhXj5w/0Hzcj/B53Y2i8g==" spinCount="100000" sheet="1" formatCells="0" formatColumns="0" formatRows="0" insertRows="0"/>
  <mergeCells count="53">
    <mergeCell ref="B30:M30"/>
    <mergeCell ref="I17:I18"/>
    <mergeCell ref="B31:L31"/>
    <mergeCell ref="I7:I8"/>
    <mergeCell ref="D20:E20"/>
    <mergeCell ref="D21:E21"/>
    <mergeCell ref="D22:E22"/>
    <mergeCell ref="D23:E23"/>
    <mergeCell ref="D25:E25"/>
    <mergeCell ref="D26:E26"/>
    <mergeCell ref="D27:E27"/>
    <mergeCell ref="D28:E28"/>
    <mergeCell ref="J17:J18"/>
    <mergeCell ref="B15:C15"/>
    <mergeCell ref="D15:E15"/>
    <mergeCell ref="L2:L29"/>
    <mergeCell ref="B1:J1"/>
    <mergeCell ref="H7:H8"/>
    <mergeCell ref="F7:F8"/>
    <mergeCell ref="D19:E19"/>
    <mergeCell ref="B19:C24"/>
    <mergeCell ref="B9:C10"/>
    <mergeCell ref="D9:E9"/>
    <mergeCell ref="B7:E8"/>
    <mergeCell ref="D10:E10"/>
    <mergeCell ref="H17:H18"/>
    <mergeCell ref="F17:F18"/>
    <mergeCell ref="B17:E18"/>
    <mergeCell ref="J7:J8"/>
    <mergeCell ref="B4:F5"/>
    <mergeCell ref="D24:E24"/>
    <mergeCell ref="B3:F3"/>
    <mergeCell ref="B45:L45"/>
    <mergeCell ref="B39:L39"/>
    <mergeCell ref="B40:L40"/>
    <mergeCell ref="B41:L41"/>
    <mergeCell ref="B42:L42"/>
    <mergeCell ref="B43:L43"/>
    <mergeCell ref="B44:L44"/>
    <mergeCell ref="B35:L35"/>
    <mergeCell ref="B36:L36"/>
    <mergeCell ref="B37:L37"/>
    <mergeCell ref="B38:L38"/>
    <mergeCell ref="B34:L34"/>
    <mergeCell ref="B25:C28"/>
    <mergeCell ref="D29:E29"/>
    <mergeCell ref="B29:C29"/>
    <mergeCell ref="G3:J3"/>
    <mergeCell ref="B11:C14"/>
    <mergeCell ref="D11:E11"/>
    <mergeCell ref="D12:E12"/>
    <mergeCell ref="D13:E13"/>
    <mergeCell ref="D14:E14"/>
  </mergeCells>
  <phoneticPr fontId="61" type="noConversion"/>
  <dataValidations count="2">
    <dataValidation type="custom" allowBlank="1" showInputMessage="1" showErrorMessage="1" sqref="H19:H29 H9:H15" xr:uid="{00000000-0002-0000-0100-000000000000}">
      <formula1>H9</formula1>
    </dataValidation>
    <dataValidation type="list" allowBlank="1" showInputMessage="1" showErrorMessage="1" sqref="G8 G18" xr:uid="{00000000-0002-0000-0100-000001000000}">
      <formula1>$G$4:$J$4</formula1>
    </dataValidation>
  </dataValidations>
  <printOptions horizontalCentered="1"/>
  <pageMargins left="0" right="0" top="0.78740157480314965" bottom="0.78740157480314965" header="0" footer="0.39370078740157483"/>
  <pageSetup paperSize="5" scale="70" orientation="landscape" r:id="rId1"/>
  <headerFooter alignWithMargins="0">
    <oddFooter>&amp;L&amp;A - &amp;F
&amp;D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1:P32"/>
  <sheetViews>
    <sheetView showGridLines="0" topLeftCell="B6" zoomScale="85" zoomScaleNormal="85" zoomScaleSheetLayoutView="80" workbookViewId="0">
      <selection activeCell="E9" sqref="E9"/>
    </sheetView>
  </sheetViews>
  <sheetFormatPr baseColWidth="10" defaultColWidth="11.42578125" defaultRowHeight="15.75" x14ac:dyDescent="0.25"/>
  <cols>
    <col min="1" max="1" width="0" style="82" hidden="1" customWidth="1"/>
    <col min="2" max="2" width="3.28515625" style="82" customWidth="1"/>
    <col min="3" max="3" width="53.7109375" style="82" customWidth="1"/>
    <col min="4" max="4" width="50.7109375" style="82" customWidth="1"/>
    <col min="5" max="5" width="21.140625" style="84" customWidth="1"/>
    <col min="6" max="7" width="3.28515625" style="82" customWidth="1"/>
    <col min="8" max="8" width="36.85546875" style="82" customWidth="1"/>
    <col min="9" max="9" width="3.28515625" style="82" customWidth="1"/>
    <col min="10" max="10" width="12.28515625" style="82" customWidth="1"/>
    <col min="11" max="11" width="48.140625" style="82" customWidth="1"/>
    <col min="12" max="12" width="17.7109375" style="82" customWidth="1"/>
    <col min="13" max="16" width="13.85546875" style="100" hidden="1" customWidth="1"/>
    <col min="17" max="17" width="0" style="82" hidden="1" customWidth="1"/>
    <col min="18" max="16384" width="11.42578125" style="82"/>
  </cols>
  <sheetData>
    <row r="1" spans="2:16" hidden="1" x14ac:dyDescent="0.25"/>
    <row r="2" spans="2:16" hidden="1" x14ac:dyDescent="0.25"/>
    <row r="3" spans="2:16" hidden="1" x14ac:dyDescent="0.25"/>
    <row r="4" spans="2:16" hidden="1" x14ac:dyDescent="0.25"/>
    <row r="5" spans="2:16" hidden="1" x14ac:dyDescent="0.25"/>
    <row r="6" spans="2:16" ht="10.15" customHeight="1" x14ac:dyDescent="0.25">
      <c r="B6" s="169"/>
      <c r="C6" s="116"/>
      <c r="D6" s="116"/>
      <c r="E6" s="113"/>
      <c r="F6" s="170"/>
      <c r="G6" s="116"/>
      <c r="H6" s="116"/>
      <c r="I6" s="170"/>
      <c r="M6" s="171">
        <f>E9+E10</f>
        <v>0</v>
      </c>
      <c r="N6" s="171">
        <f>(E9+E10)*10%</f>
        <v>0</v>
      </c>
      <c r="O6" s="171">
        <f>IF($M$6&gt;$M$7,$M$6-N6-400000000,0)</f>
        <v>0</v>
      </c>
      <c r="P6" s="171">
        <f>O6+N6</f>
        <v>0</v>
      </c>
    </row>
    <row r="7" spans="2:16" ht="15" customHeight="1" x14ac:dyDescent="0.25">
      <c r="B7" s="172"/>
      <c r="C7" s="206" t="s">
        <v>80</v>
      </c>
      <c r="D7" s="173"/>
      <c r="E7" s="109" t="s">
        <v>26</v>
      </c>
      <c r="F7" s="170"/>
      <c r="G7" s="116"/>
      <c r="H7" s="174" t="s">
        <v>11</v>
      </c>
      <c r="I7" s="170"/>
      <c r="M7" s="175">
        <f>+(M8*N7)/N8</f>
        <v>444444444.44444442</v>
      </c>
      <c r="N7" s="176">
        <v>1</v>
      </c>
      <c r="P7" s="177">
        <f>+E9+E10-E16-E17</f>
        <v>0</v>
      </c>
    </row>
    <row r="8" spans="2:16" ht="9.6" customHeight="1" thickBot="1" x14ac:dyDescent="0.3">
      <c r="B8" s="178"/>
      <c r="C8" s="116"/>
      <c r="D8" s="116"/>
      <c r="E8" s="113"/>
      <c r="F8" s="170"/>
      <c r="G8" s="116"/>
      <c r="H8" s="116"/>
      <c r="I8" s="170"/>
      <c r="M8" s="179">
        <v>400000000</v>
      </c>
      <c r="N8" s="180">
        <v>0.9</v>
      </c>
      <c r="P8" s="177">
        <f>IF($P$7&gt;$M$8,$P$7-$M$8,0)</f>
        <v>0</v>
      </c>
    </row>
    <row r="9" spans="2:16" ht="42" customHeight="1" x14ac:dyDescent="0.25">
      <c r="B9" s="178"/>
      <c r="C9" s="395" t="s">
        <v>137</v>
      </c>
      <c r="D9" s="318" t="s">
        <v>68</v>
      </c>
      <c r="E9" s="319">
        <v>0</v>
      </c>
      <c r="F9" s="170"/>
      <c r="G9" s="116"/>
      <c r="H9" s="393" t="str">
        <f>IF($M$6&gt;=50000000,"Total de A. Equipamiento cumple con el Monto Mínimo.-","Monto Total de A. Equipamiento debe ser igual o mayor a $50.000.000.-")</f>
        <v>Monto Total de A. Equipamiento debe ser igual o mayor a $50.000.000.-</v>
      </c>
      <c r="I9" s="181"/>
      <c r="K9" s="396" t="s">
        <v>101</v>
      </c>
      <c r="M9"/>
      <c r="N9"/>
    </row>
    <row r="10" spans="2:16" ht="42" customHeight="1" thickBot="1" x14ac:dyDescent="0.3">
      <c r="B10" s="178"/>
      <c r="C10" s="395"/>
      <c r="D10" s="320" t="s">
        <v>53</v>
      </c>
      <c r="E10" s="319">
        <v>0</v>
      </c>
      <c r="F10" s="170"/>
      <c r="G10" s="116"/>
      <c r="H10" s="394"/>
      <c r="I10" s="181"/>
      <c r="K10" s="397"/>
    </row>
    <row r="11" spans="2:16" ht="10.15" customHeight="1" x14ac:dyDescent="0.25">
      <c r="B11" s="169"/>
      <c r="C11" s="116"/>
      <c r="D11" s="116"/>
      <c r="E11" s="182"/>
      <c r="F11" s="170"/>
      <c r="G11" s="116"/>
      <c r="H11" s="116"/>
      <c r="I11" s="170"/>
    </row>
    <row r="12" spans="2:16" ht="10.15" customHeight="1" thickBot="1" x14ac:dyDescent="0.3">
      <c r="B12" s="183"/>
      <c r="C12" s="184"/>
      <c r="D12" s="184"/>
      <c r="E12" s="185"/>
      <c r="F12" s="186"/>
      <c r="G12" s="184"/>
      <c r="H12" s="184"/>
      <c r="I12" s="186"/>
    </row>
    <row r="13" spans="2:16" ht="10.15" customHeight="1" thickTop="1" x14ac:dyDescent="0.25">
      <c r="B13" s="187"/>
      <c r="C13" s="116"/>
      <c r="D13" s="116"/>
      <c r="E13" s="188"/>
      <c r="F13" s="170"/>
      <c r="G13" s="116"/>
      <c r="H13" s="116"/>
      <c r="I13" s="189"/>
    </row>
    <row r="14" spans="2:16" ht="16.899999999999999" customHeight="1" x14ac:dyDescent="0.25">
      <c r="B14" s="172"/>
      <c r="C14" s="206" t="s">
        <v>105</v>
      </c>
      <c r="D14" s="173"/>
      <c r="E14" s="109" t="s">
        <v>26</v>
      </c>
      <c r="F14" s="170"/>
      <c r="G14" s="116"/>
      <c r="H14" s="174"/>
      <c r="I14" s="170"/>
      <c r="M14"/>
      <c r="N14"/>
      <c r="O14"/>
      <c r="P14"/>
    </row>
    <row r="15" spans="2:16" ht="10.15" customHeight="1" x14ac:dyDescent="0.25">
      <c r="B15" s="178"/>
      <c r="C15" s="116"/>
      <c r="D15" s="116"/>
      <c r="E15" s="113"/>
      <c r="F15" s="170"/>
      <c r="G15" s="116"/>
      <c r="H15" s="116"/>
      <c r="I15" s="170"/>
      <c r="M15"/>
      <c r="N15"/>
      <c r="O15"/>
      <c r="P15"/>
    </row>
    <row r="16" spans="2:16" ht="42" customHeight="1" x14ac:dyDescent="0.25">
      <c r="B16" s="190"/>
      <c r="C16" s="398" t="s">
        <v>138</v>
      </c>
      <c r="D16" s="318" t="s">
        <v>68</v>
      </c>
      <c r="E16" s="322">
        <v>0</v>
      </c>
      <c r="F16" s="181"/>
      <c r="G16" s="191"/>
      <c r="H16" s="400" t="str">
        <f>IF($M$6=0," ",IF((SUM($E$16:$E$21)&gt;=$P$6)*AND($E$22=0)*AND($E$23=0)*AND($M$6&gt;=50000000),"Aporte Pecuniario Institucional cumple con el 10% de A. Equipamiento.-",IF(($M$6&gt;$M$8)*OR($P$8&gt;0),"¡¡¡ Importante !!!                                      Considere que FONDEQUIP aporta un máximo de $400.000.000 por proyecto, por lo tanto, la diferencia que se produzca en A. EQUIPAMIENTO debe ser cubierta con Aporte Pecuniario Institucional.",IF($M$6&gt;=50000000,"Debe Ingresar, al menos, el 10% del costo de A. Equipamiento en los sub-ítems correspondientes.-"," "))))</f>
        <v xml:space="preserve"> </v>
      </c>
      <c r="I16" s="181"/>
      <c r="K16" s="389" t="s">
        <v>133</v>
      </c>
      <c r="M16"/>
      <c r="N16"/>
      <c r="O16"/>
      <c r="P16"/>
    </row>
    <row r="17" spans="2:16" ht="42" customHeight="1" x14ac:dyDescent="0.25">
      <c r="B17" s="190"/>
      <c r="C17" s="399"/>
      <c r="D17" s="320" t="s">
        <v>53</v>
      </c>
      <c r="E17" s="322">
        <v>0</v>
      </c>
      <c r="F17" s="181"/>
      <c r="G17" s="191"/>
      <c r="H17" s="400"/>
      <c r="I17" s="181"/>
      <c r="K17" s="389"/>
      <c r="M17"/>
      <c r="N17"/>
      <c r="O17"/>
      <c r="P17"/>
    </row>
    <row r="18" spans="2:16" ht="42" customHeight="1" x14ac:dyDescent="0.25">
      <c r="B18" s="190"/>
      <c r="C18" s="399"/>
      <c r="D18" s="321" t="s">
        <v>81</v>
      </c>
      <c r="E18" s="322">
        <v>0</v>
      </c>
      <c r="F18" s="181"/>
      <c r="G18" s="191"/>
      <c r="H18" s="400"/>
      <c r="I18" s="181"/>
      <c r="K18" s="389"/>
      <c r="M18"/>
      <c r="N18"/>
      <c r="O18"/>
      <c r="P18"/>
    </row>
    <row r="19" spans="2:16" ht="42" customHeight="1" x14ac:dyDescent="0.25">
      <c r="B19" s="190"/>
      <c r="C19" s="399"/>
      <c r="D19" s="323" t="s">
        <v>83</v>
      </c>
      <c r="E19" s="322">
        <v>0</v>
      </c>
      <c r="F19" s="181"/>
      <c r="G19" s="191"/>
      <c r="H19" s="400"/>
      <c r="I19" s="181"/>
      <c r="K19" s="389"/>
      <c r="M19"/>
      <c r="N19"/>
      <c r="O19"/>
      <c r="P19"/>
    </row>
    <row r="20" spans="2:16" ht="42" customHeight="1" x14ac:dyDescent="0.25">
      <c r="B20" s="190"/>
      <c r="C20" s="399"/>
      <c r="D20" s="318" t="s">
        <v>84</v>
      </c>
      <c r="E20" s="322">
        <v>0</v>
      </c>
      <c r="F20" s="181"/>
      <c r="G20" s="191"/>
      <c r="H20" s="400"/>
      <c r="I20" s="181"/>
      <c r="K20" s="389"/>
      <c r="M20"/>
      <c r="N20"/>
      <c r="O20"/>
      <c r="P20"/>
    </row>
    <row r="21" spans="2:16" ht="42" customHeight="1" x14ac:dyDescent="0.25">
      <c r="B21" s="190"/>
      <c r="C21" s="399"/>
      <c r="D21" s="323" t="s">
        <v>77</v>
      </c>
      <c r="E21" s="322">
        <v>0</v>
      </c>
      <c r="F21" s="181"/>
      <c r="G21" s="191"/>
      <c r="H21" s="400"/>
      <c r="I21" s="181"/>
      <c r="K21" s="389"/>
      <c r="M21"/>
      <c r="N21"/>
      <c r="O21"/>
      <c r="P21"/>
    </row>
    <row r="22" spans="2:16" ht="15" customHeight="1" x14ac:dyDescent="0.25">
      <c r="B22" s="190"/>
      <c r="C22" s="116"/>
      <c r="D22" s="192" t="str">
        <f>IF($E$22&gt;0,"Saldo para el 10% mínimo de Aporte Pecuniario","  ")</f>
        <v xml:space="preserve">  </v>
      </c>
      <c r="E22" s="193">
        <f>IF($E$23&gt;0,0,IF(SUM($E$16:$E$21)&lt;$N$6,($N$6-SUM($E$16:$E$21)),0))</f>
        <v>0</v>
      </c>
      <c r="F22" s="170"/>
      <c r="G22" s="116"/>
      <c r="H22" s="116"/>
      <c r="I22" s="181"/>
      <c r="M22"/>
      <c r="N22"/>
      <c r="O22"/>
      <c r="P22"/>
    </row>
    <row r="23" spans="2:16" ht="18.600000000000001" customHeight="1" thickBot="1" x14ac:dyDescent="0.3">
      <c r="B23" s="194"/>
      <c r="C23" s="184"/>
      <c r="D23" s="195" t="str">
        <f>IF($E$23&gt;0,"Saldo para A. EQUIPAMIENTO"," ")</f>
        <v xml:space="preserve"> </v>
      </c>
      <c r="E23" s="196">
        <f>IF($P$8&gt;0,$P$8,0)</f>
        <v>0</v>
      </c>
      <c r="F23" s="186"/>
      <c r="G23" s="184"/>
      <c r="H23" s="184"/>
      <c r="I23" s="197"/>
      <c r="M23" s="82"/>
      <c r="N23" s="82"/>
      <c r="O23" s="82"/>
      <c r="P23" s="82"/>
    </row>
    <row r="24" spans="2:16" ht="10.15" customHeight="1" thickTop="1" thickBot="1" x14ac:dyDescent="0.3">
      <c r="B24" s="187"/>
      <c r="C24" s="116"/>
      <c r="D24" s="116"/>
      <c r="E24" s="188"/>
      <c r="F24" s="170"/>
      <c r="G24" s="116"/>
      <c r="H24" s="116"/>
      <c r="I24" s="181"/>
      <c r="M24"/>
      <c r="N24"/>
      <c r="O24"/>
      <c r="P24"/>
    </row>
    <row r="25" spans="2:16" ht="65.25" customHeight="1" x14ac:dyDescent="0.25">
      <c r="B25" s="187"/>
      <c r="C25" s="341" t="str">
        <f>IF(E25&gt;0,"APORTE SOLICITADO A FONDEQUIP PARA EQUIPAMIENTO","")</f>
        <v/>
      </c>
      <c r="D25" s="324" t="str">
        <f>IF(E25&gt;0,"Equipo Principal o Plataforma y/o Accesorio(s)","")</f>
        <v/>
      </c>
      <c r="E25" s="325">
        <f>IF(AND(M6&gt;=50000000,H16="Aporte Pecuniario Institucional cumple con el 10% de A. Equipamiento.-"),E9+E10-E16-E17,0)</f>
        <v>0</v>
      </c>
      <c r="F25" s="170"/>
      <c r="G25" s="116"/>
      <c r="H25" s="198" t="str">
        <f>IF(OR(E25&lt;=0,(E9+E10)&lt;50000000)," ",IF($E$25&gt;400000000,"El aporte solicitado supera el monto máximo a financiar FONDEQUIP, por lo tanto, debe complementar el Aporte Pecuniario en A. EQUIPAMIENTO.-",IF($H$16="Aporte Pecuniario Institucional cumple con el 10% de A. Equipamiento.-","Aporte Solicitado a FONDEQUIP OK")))</f>
        <v xml:space="preserve"> </v>
      </c>
      <c r="I25" s="170"/>
      <c r="K25" s="199" t="s">
        <v>73</v>
      </c>
    </row>
    <row r="26" spans="2:16" ht="10.15" customHeight="1" x14ac:dyDescent="0.25">
      <c r="B26" s="187"/>
      <c r="C26" s="116"/>
      <c r="D26" s="116"/>
      <c r="E26" s="113"/>
      <c r="F26" s="170"/>
      <c r="G26" s="116"/>
      <c r="H26" s="116"/>
      <c r="I26" s="170"/>
    </row>
    <row r="27" spans="2:16" ht="16.5" hidden="1" thickBot="1" x14ac:dyDescent="0.3">
      <c r="B27" s="200"/>
      <c r="C27" s="201"/>
      <c r="D27" s="201"/>
      <c r="E27" s="202"/>
      <c r="F27" s="203"/>
      <c r="G27" s="201"/>
      <c r="H27" s="201"/>
      <c r="I27" s="203"/>
      <c r="J27" s="204"/>
    </row>
    <row r="29" spans="2:16" hidden="1" x14ac:dyDescent="0.25"/>
    <row r="30" spans="2:16" ht="23.25" customHeight="1" x14ac:dyDescent="0.25">
      <c r="C30" s="205"/>
      <c r="K30" s="392" t="str">
        <f>IF(H25="Aporte Solicitado a FONDEQUIP OK","Pase a la siguiente Hoja →    II.- Traslados, Inst. Operación","")</f>
        <v/>
      </c>
    </row>
    <row r="31" spans="2:16" ht="15" customHeight="1" x14ac:dyDescent="0.25">
      <c r="H31"/>
      <c r="K31" s="392"/>
    </row>
    <row r="32" spans="2:16" ht="15" customHeight="1" x14ac:dyDescent="0.25">
      <c r="K32" s="392"/>
    </row>
  </sheetData>
  <sheetProtection algorithmName="SHA-512" hashValue="aWgaj2Z2I3rHG21FAjGq3siZkcV36PWcItLD64Bzlfhns8sXXIQw3LNQKhjse+kV9YC/++SAjhJbHpTTUxr9iQ==" saltValue="eAdBPSWZWJW61t2fWoWuhg==" spinCount="100000" sheet="1" selectLockedCells="1"/>
  <mergeCells count="7">
    <mergeCell ref="K30:K32"/>
    <mergeCell ref="H9:H10"/>
    <mergeCell ref="C9:C10"/>
    <mergeCell ref="K9:K10"/>
    <mergeCell ref="C16:C21"/>
    <mergeCell ref="H16:H21"/>
    <mergeCell ref="K16:K21"/>
  </mergeCells>
  <conditionalFormatting sqref="C25">
    <cfRule type="containsText" dxfId="94" priority="35" operator="containsText" text="APORTE SOLICITADO A FONDEQUIP">
      <formula>NOT(ISERROR(SEARCH("APORTE SOLICITADO A FONDEQUIP",C25)))</formula>
    </cfRule>
  </conditionalFormatting>
  <conditionalFormatting sqref="D22">
    <cfRule type="containsText" dxfId="93" priority="20" stopIfTrue="1" operator="containsText" text="Saldo">
      <formula>NOT(ISERROR(SEARCH("Saldo",D22)))</formula>
    </cfRule>
  </conditionalFormatting>
  <conditionalFormatting sqref="D23">
    <cfRule type="containsText" dxfId="92" priority="1" operator="containsText" text="Saldo">
      <formula>NOT(ISERROR(SEARCH("Saldo",D23)))</formula>
    </cfRule>
  </conditionalFormatting>
  <conditionalFormatting sqref="D25">
    <cfRule type="containsText" dxfId="91" priority="36" operator="containsText" text="&quot;&quot;">
      <formula>NOT(ISERROR(SEARCH("""""",D25)))</formula>
    </cfRule>
    <cfRule type="containsText" dxfId="90" priority="37" operator="containsText" text="Equipo Principal">
      <formula>NOT(ISERROR(SEARCH("Equipo Principal",D25)))</formula>
    </cfRule>
  </conditionalFormatting>
  <conditionalFormatting sqref="E22">
    <cfRule type="cellIs" dxfId="89" priority="7" stopIfTrue="1" operator="lessThan">
      <formula>0</formula>
    </cfRule>
    <cfRule type="cellIs" dxfId="88" priority="8" stopIfTrue="1" operator="equal">
      <formula>0</formula>
    </cfRule>
    <cfRule type="cellIs" dxfId="87" priority="9" stopIfTrue="1" operator="notEqual">
      <formula>0</formula>
    </cfRule>
  </conditionalFormatting>
  <conditionalFormatting sqref="E23">
    <cfRule type="cellIs" dxfId="86" priority="2" operator="greaterThan">
      <formula>0</formula>
    </cfRule>
  </conditionalFormatting>
  <conditionalFormatting sqref="E25">
    <cfRule type="cellIs" dxfId="85" priority="19" stopIfTrue="1" operator="equal">
      <formula>0</formula>
    </cfRule>
  </conditionalFormatting>
  <conditionalFormatting sqref="H9:H10">
    <cfRule type="containsText" dxfId="84" priority="17" stopIfTrue="1" operator="containsText" text="cumple">
      <formula>NOT(ISERROR(SEARCH("cumple",H9)))</formula>
    </cfRule>
    <cfRule type="containsText" dxfId="83" priority="18" stopIfTrue="1" operator="containsText" text="Equipamiento">
      <formula>NOT(ISERROR(SEARCH("Equipamiento",H9)))</formula>
    </cfRule>
  </conditionalFormatting>
  <conditionalFormatting sqref="H16:H18">
    <cfRule type="containsText" dxfId="82" priority="14" stopIfTrue="1" operator="containsText" text="Considere que FONDEQUIP">
      <formula>NOT(ISERROR(SEARCH("Considere que FONDEQUIP",H16)))</formula>
    </cfRule>
    <cfRule type="containsText" dxfId="81" priority="15" stopIfTrue="1" operator="containsText" text="Debe Ingresar, al menos, el 10%">
      <formula>NOT(ISERROR(SEARCH("Debe Ingresar, al menos, el 10%",H16)))</formula>
    </cfRule>
    <cfRule type="containsText" dxfId="80" priority="16" stopIfTrue="1" operator="containsText" text="cumple">
      <formula>NOT(ISERROR(SEARCH("cumple",H16)))</formula>
    </cfRule>
  </conditionalFormatting>
  <conditionalFormatting sqref="H25">
    <cfRule type="containsText" dxfId="79" priority="11" stopIfTrue="1" operator="containsText" text="Debe">
      <formula>NOT(ISERROR(SEARCH("Debe",H25)))</formula>
    </cfRule>
    <cfRule type="containsText" dxfId="78" priority="13" stopIfTrue="1" operator="containsText" text="OK">
      <formula>NOT(ISERROR(SEARCH("OK",H25)))</formula>
    </cfRule>
  </conditionalFormatting>
  <conditionalFormatting sqref="I22:I24">
    <cfRule type="expression" dxfId="77" priority="89" stopIfTrue="1">
      <formula>(#REF!+#REF!=0)</formula>
    </cfRule>
    <cfRule type="containsText" dxfId="76" priority="90" stopIfTrue="1" operator="containsText" text="Ingrese Su aporte">
      <formula>NOT(ISERROR(SEARCH("Ingrese Su aporte",I22)))</formula>
    </cfRule>
  </conditionalFormatting>
  <conditionalFormatting sqref="K30:K32">
    <cfRule type="cellIs" dxfId="75" priority="23" stopIfTrue="1" operator="equal">
      <formula>"Aporte Solicitado a CONICYT OK"</formula>
    </cfRule>
  </conditionalFormatting>
  <dataValidations count="1">
    <dataValidation errorStyle="warning" operator="greaterThanOrEqual" allowBlank="1" showInputMessage="1" errorTitle="IMPORTANTE" error="Debe Ingresar, al menos, el 10% del costo del Item Equipamiento.-_x000a_" sqref="E16:E21" xr:uid="{00000000-0002-0000-0200-000000000000}"/>
  </dataValidations>
  <printOptions horizontalCentered="1"/>
  <pageMargins left="0" right="0" top="0.78740157480314965" bottom="0.78740157480314965" header="0" footer="0.59055118110236227"/>
  <pageSetup scale="75" orientation="landscape" r:id="rId1"/>
  <headerFooter alignWithMargins="0">
    <oddFooter>&amp;L&amp;A - &amp;F
&amp;D</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T32"/>
  <sheetViews>
    <sheetView showGridLines="0" tabSelected="1" topLeftCell="C2" zoomScale="90" zoomScaleNormal="90" zoomScaleSheetLayoutView="87" workbookViewId="0">
      <selection activeCell="F14" sqref="F14"/>
    </sheetView>
  </sheetViews>
  <sheetFormatPr baseColWidth="10" defaultColWidth="11.42578125" defaultRowHeight="15" x14ac:dyDescent="0.25"/>
  <cols>
    <col min="1" max="1" width="1.7109375" style="82" hidden="1" customWidth="1"/>
    <col min="2" max="2" width="31.7109375" style="82" hidden="1" customWidth="1"/>
    <col min="3" max="3" width="3.28515625" style="82" customWidth="1"/>
    <col min="4" max="4" width="59.7109375" style="82" customWidth="1"/>
    <col min="5" max="7" width="26.5703125" style="82" customWidth="1"/>
    <col min="8" max="8" width="3.140625" style="82" customWidth="1"/>
    <col min="9" max="9" width="29.7109375" style="82" customWidth="1"/>
    <col min="10" max="10" width="3.7109375" style="82" customWidth="1"/>
    <col min="11" max="11" width="14.85546875" style="82" customWidth="1"/>
    <col min="12" max="13" width="11.42578125" style="82"/>
    <col min="14" max="14" width="11.7109375" style="82" customWidth="1"/>
    <col min="15" max="15" width="11.42578125" style="82"/>
    <col min="16" max="21" width="0" style="82" hidden="1" customWidth="1"/>
    <col min="22" max="16384" width="11.42578125" style="82"/>
  </cols>
  <sheetData>
    <row r="1" spans="1:15" ht="39" hidden="1" customHeight="1" x14ac:dyDescent="0.25"/>
    <row r="2" spans="1:15" s="112" customFormat="1" ht="44.45" customHeight="1" thickBot="1" x14ac:dyDescent="0.3">
      <c r="A2" s="133"/>
      <c r="B2" s="133"/>
      <c r="C2" s="134"/>
      <c r="D2" s="353" t="s">
        <v>128</v>
      </c>
      <c r="E2" s="353"/>
      <c r="F2" s="353"/>
      <c r="G2" s="353"/>
      <c r="H2" s="353"/>
      <c r="I2" s="354"/>
    </row>
    <row r="3" spans="1:15" ht="6.75" customHeight="1" thickTop="1" thickBot="1" x14ac:dyDescent="0.3">
      <c r="A3" s="125"/>
      <c r="B3" s="125"/>
      <c r="C3" s="126"/>
      <c r="D3" s="127"/>
      <c r="E3" s="127"/>
      <c r="F3" s="127"/>
      <c r="G3" s="127"/>
      <c r="H3" s="127"/>
      <c r="I3" s="128"/>
      <c r="J3" s="129"/>
    </row>
    <row r="4" spans="1:15" ht="9.75" hidden="1" customHeight="1" thickBot="1" x14ac:dyDescent="0.3">
      <c r="A4" s="125"/>
      <c r="B4" s="125"/>
      <c r="C4" s="130"/>
      <c r="D4" s="132"/>
      <c r="I4" s="131"/>
    </row>
    <row r="5" spans="1:15" s="135" customFormat="1" ht="19.149999999999999" customHeight="1" thickTop="1" thickBot="1" x14ac:dyDescent="0.3">
      <c r="A5" s="143"/>
      <c r="B5" s="143"/>
      <c r="C5" s="144"/>
      <c r="D5" s="145"/>
      <c r="E5" s="364" t="s">
        <v>72</v>
      </c>
      <c r="F5" s="357" t="s">
        <v>110</v>
      </c>
      <c r="G5" s="358"/>
      <c r="H5" s="146"/>
      <c r="I5" s="147"/>
      <c r="K5" s="367" t="s">
        <v>27</v>
      </c>
      <c r="L5" s="368"/>
      <c r="M5" s="368"/>
      <c r="N5" s="368"/>
    </row>
    <row r="6" spans="1:15" s="135" customFormat="1" ht="19.149999999999999" customHeight="1" thickTop="1" thickBot="1" x14ac:dyDescent="0.3">
      <c r="A6" s="143"/>
      <c r="B6" s="143"/>
      <c r="C6" s="144"/>
      <c r="D6" s="148"/>
      <c r="E6" s="365"/>
      <c r="F6" s="149" t="s">
        <v>8</v>
      </c>
      <c r="G6" s="150" t="s">
        <v>9</v>
      </c>
      <c r="H6" s="151"/>
      <c r="I6" s="147"/>
      <c r="K6" s="366" t="s">
        <v>107</v>
      </c>
      <c r="L6" s="366"/>
      <c r="M6" s="366"/>
      <c r="N6" s="366"/>
      <c r="O6" s="152"/>
    </row>
    <row r="7" spans="1:15" s="135" customFormat="1" ht="31.9" customHeight="1" thickTop="1" thickBot="1" x14ac:dyDescent="0.3">
      <c r="A7" s="143"/>
      <c r="B7" s="143"/>
      <c r="C7" s="153"/>
      <c r="D7" s="305" t="s">
        <v>69</v>
      </c>
      <c r="E7" s="306">
        <f>+'I.- EQUIPAMIENTO'!E9-'I.- EQUIPAMIENTO'!E16</f>
        <v>0</v>
      </c>
      <c r="F7" s="575">
        <f>+'DETALLE APORTES'!E7</f>
        <v>0</v>
      </c>
      <c r="G7" s="576" t="s">
        <v>10</v>
      </c>
      <c r="H7" s="151"/>
      <c r="I7" s="147"/>
      <c r="K7" s="366"/>
      <c r="L7" s="366"/>
      <c r="M7" s="366"/>
      <c r="N7" s="366"/>
      <c r="O7" s="152"/>
    </row>
    <row r="8" spans="1:15" s="135" customFormat="1" ht="31.9" customHeight="1" thickTop="1" thickBot="1" x14ac:dyDescent="0.3">
      <c r="A8" s="143"/>
      <c r="B8" s="143"/>
      <c r="C8" s="153"/>
      <c r="D8" s="307" t="s">
        <v>44</v>
      </c>
      <c r="E8" s="308">
        <f>+'I.- EQUIPAMIENTO'!E10-'I.- EQUIPAMIENTO'!E17</f>
        <v>0</v>
      </c>
      <c r="F8" s="577">
        <f>+'DETALLE APORTES'!E8</f>
        <v>0</v>
      </c>
      <c r="G8" s="578"/>
      <c r="H8" s="151"/>
      <c r="I8" s="147"/>
      <c r="K8" s="366"/>
      <c r="L8" s="366"/>
      <c r="M8" s="366"/>
      <c r="N8" s="366"/>
      <c r="O8" s="152"/>
    </row>
    <row r="9" spans="1:15" s="135" customFormat="1" ht="31.9" customHeight="1" thickTop="1" x14ac:dyDescent="0.25">
      <c r="A9" s="143"/>
      <c r="B9" s="143"/>
      <c r="C9" s="359"/>
      <c r="D9" s="305" t="s">
        <v>81</v>
      </c>
      <c r="E9" s="304">
        <v>0</v>
      </c>
      <c r="F9" s="579">
        <f>+'DETALLE APORTES'!E9</f>
        <v>0</v>
      </c>
      <c r="G9" s="580"/>
      <c r="H9" s="154"/>
      <c r="I9" s="147"/>
      <c r="K9" s="366" t="s">
        <v>111</v>
      </c>
      <c r="L9" s="366"/>
      <c r="M9" s="366"/>
      <c r="N9" s="366"/>
      <c r="O9" s="152"/>
    </row>
    <row r="10" spans="1:15" s="135" customFormat="1" ht="31.9" customHeight="1" x14ac:dyDescent="0.25">
      <c r="A10" s="143"/>
      <c r="B10" s="143"/>
      <c r="C10" s="359"/>
      <c r="D10" s="307" t="s">
        <v>82</v>
      </c>
      <c r="E10" s="304">
        <v>0</v>
      </c>
      <c r="F10" s="579">
        <f>+'DETALLE APORTES'!E10</f>
        <v>0</v>
      </c>
      <c r="G10" s="579">
        <f>+'DETALLE APORTES'!F10</f>
        <v>0</v>
      </c>
      <c r="H10" s="154"/>
      <c r="I10" s="147"/>
      <c r="K10" s="366"/>
      <c r="L10" s="366"/>
      <c r="M10" s="366"/>
      <c r="N10" s="366"/>
    </row>
    <row r="11" spans="1:15" s="135" customFormat="1" ht="31.9" customHeight="1" x14ac:dyDescent="0.25">
      <c r="A11" s="143"/>
      <c r="B11" s="143"/>
      <c r="C11" s="359"/>
      <c r="D11" s="305" t="s">
        <v>83</v>
      </c>
      <c r="E11" s="304">
        <v>0</v>
      </c>
      <c r="F11" s="579">
        <f>+'DETALLE APORTES'!E11</f>
        <v>0</v>
      </c>
      <c r="G11" s="579">
        <f>+'DETALLE APORTES'!F11</f>
        <v>0</v>
      </c>
      <c r="H11" s="154"/>
      <c r="I11" s="147"/>
      <c r="K11" s="366" t="s">
        <v>28</v>
      </c>
      <c r="L11" s="366"/>
      <c r="M11" s="366"/>
      <c r="N11" s="366"/>
    </row>
    <row r="12" spans="1:15" s="135" customFormat="1" ht="31.9" customHeight="1" thickBot="1" x14ac:dyDescent="0.3">
      <c r="A12" s="143"/>
      <c r="B12" s="143"/>
      <c r="C12" s="359"/>
      <c r="D12" s="309" t="s">
        <v>84</v>
      </c>
      <c r="E12" s="304">
        <v>0</v>
      </c>
      <c r="F12" s="579">
        <f>+'DETALLE APORTES'!E12</f>
        <v>0</v>
      </c>
      <c r="G12" s="579">
        <f>+'DETALLE APORTES'!F12</f>
        <v>0</v>
      </c>
      <c r="H12" s="151"/>
      <c r="I12" s="155" t="str">
        <f>IF(E12+F12+G12=0,"Este Sub-Item debe contemplar Financiamiento","")</f>
        <v>Este Sub-Item debe contemplar Financiamiento</v>
      </c>
      <c r="K12" s="366"/>
      <c r="L12" s="366"/>
      <c r="M12" s="366"/>
      <c r="N12" s="366"/>
    </row>
    <row r="13" spans="1:15" s="135" customFormat="1" ht="15.75" customHeight="1" thickBot="1" x14ac:dyDescent="0.3">
      <c r="A13" s="143"/>
      <c r="B13" s="143"/>
      <c r="C13" s="144"/>
      <c r="D13" s="151"/>
      <c r="E13" s="156"/>
      <c r="F13" s="581"/>
      <c r="G13" s="581"/>
      <c r="H13" s="151"/>
      <c r="I13" s="147"/>
      <c r="K13" s="366" t="s">
        <v>104</v>
      </c>
      <c r="L13" s="366"/>
      <c r="M13" s="366"/>
      <c r="N13" s="366"/>
    </row>
    <row r="14" spans="1:15" s="135" customFormat="1" ht="31.9" customHeight="1" x14ac:dyDescent="0.25">
      <c r="A14" s="143"/>
      <c r="B14" s="143"/>
      <c r="C14" s="360"/>
      <c r="D14" s="310" t="s">
        <v>77</v>
      </c>
      <c r="E14" s="355" t="s">
        <v>10</v>
      </c>
      <c r="F14" s="579">
        <f>+'DETALLE APORTES'!E13</f>
        <v>0</v>
      </c>
      <c r="G14" s="579">
        <f>+'DETALLE APORTES'!F13</f>
        <v>0</v>
      </c>
      <c r="H14" s="151"/>
      <c r="I14" s="147"/>
      <c r="J14" s="157"/>
      <c r="K14" s="366"/>
      <c r="L14" s="366"/>
      <c r="M14" s="366"/>
      <c r="N14" s="366"/>
    </row>
    <row r="15" spans="1:15" s="135" customFormat="1" ht="31.9" customHeight="1" x14ac:dyDescent="0.25">
      <c r="A15" s="143"/>
      <c r="B15" s="143"/>
      <c r="C15" s="360"/>
      <c r="D15" s="311" t="s">
        <v>76</v>
      </c>
      <c r="E15" s="355"/>
      <c r="F15" s="579">
        <f>+'DETALLE APORTES'!E14</f>
        <v>0</v>
      </c>
      <c r="G15" s="579">
        <f>+'DETALLE APORTES'!F14</f>
        <v>0</v>
      </c>
      <c r="H15" s="151"/>
      <c r="I15" s="147"/>
      <c r="J15" s="157"/>
      <c r="K15" s="366"/>
      <c r="L15" s="366"/>
      <c r="M15" s="366"/>
      <c r="N15" s="366"/>
    </row>
    <row r="16" spans="1:15" s="135" customFormat="1" ht="31.9" customHeight="1" thickBot="1" x14ac:dyDescent="0.3">
      <c r="A16" s="143"/>
      <c r="B16" s="143"/>
      <c r="C16" s="360"/>
      <c r="D16" s="312" t="s">
        <v>78</v>
      </c>
      <c r="E16" s="356"/>
      <c r="F16" s="579">
        <f>+'DETALLE APORTES'!E15</f>
        <v>0</v>
      </c>
      <c r="G16" s="579">
        <f>+'DETALLE APORTES'!F15</f>
        <v>0</v>
      </c>
      <c r="H16" s="151"/>
      <c r="I16" s="158"/>
      <c r="K16" s="366"/>
      <c r="L16" s="366"/>
      <c r="M16" s="366"/>
      <c r="N16" s="366"/>
    </row>
    <row r="17" spans="1:20" s="135" customFormat="1" ht="15.75" customHeight="1" thickTop="1" x14ac:dyDescent="0.25">
      <c r="A17" s="143"/>
      <c r="B17" s="143"/>
      <c r="C17" s="144"/>
      <c r="D17" s="151"/>
      <c r="E17" s="159"/>
      <c r="F17" s="160"/>
      <c r="G17" s="159"/>
      <c r="H17" s="151"/>
      <c r="I17" s="147"/>
    </row>
    <row r="18" spans="1:20" s="135" customFormat="1" ht="112.5" customHeight="1" x14ac:dyDescent="0.25">
      <c r="A18" s="143"/>
      <c r="B18" s="143"/>
      <c r="C18" s="144"/>
      <c r="D18" s="161" t="str">
        <f>IF(E23+F23+G23=0,"","VERIFICACION DE APORTES")</f>
        <v/>
      </c>
      <c r="E18" s="162" t="str">
        <f>IF(OR(E23=0,(E7+E8+F7+F8)&lt;50000000)," ",IF(SUM(E9:E12)&gt;((E7+E8)*0.5),"Total B. Traslados e Instalación no puede ser Mayor al 50% de A. Equipamiento.-",IF(SUM(E7:E12)&lt;=400000000,"Aporte Solicitado a FONDEQUIP OK",IF(SUM(E7:E12)&gt;400000000,"Monto solicitado a FONDEQUIP excede el Máximo a financiar por Proyecto",""))))</f>
        <v xml:space="preserve"> </v>
      </c>
      <c r="F18" s="162" t="str">
        <f>IF($E$29=0,"",IF(F7+F8+F9+F11+F12+F14&gt;=$E$25*10%,"Aporte Pecuniario OK","Aporte Pecuniario debe ser equivalente a, al menos, el 10% de A. Equipamiento.-"))</f>
        <v/>
      </c>
      <c r="G18" s="163" t="str">
        <f>IF($E$29=0," ",IF(SUM(G10+G11+G12+G14+G15+G16+F7+F8+F9+F10+F11+F12+F14+F15+F16)&gt;=$E$25*50%,"Aporte No Pecuniario OK",IF(SUM(G10+G11+G12+G14+G15+G16+F7+F8+F9+F10+F11+F12+F14+F15+F16)&lt;$E$25*50%,"Aporte No Pecuniario debe ser, al menos, el equivalente al porcentaje no financiado con Aporte Pecuniario para cumplir con el mínimo correspondiente al 50% de A. Equipamiento.-")))</f>
        <v xml:space="preserve"> </v>
      </c>
      <c r="H18" s="164"/>
      <c r="I18" s="158"/>
      <c r="P18" s="135">
        <f>IF(I12="Este Sub Item debe Contemplar Financiamiento",1,0)</f>
        <v>0</v>
      </c>
      <c r="Q18" s="135">
        <f>IF(E18="Aporte Solicitado a CONICYT OK",1,0)</f>
        <v>0</v>
      </c>
      <c r="R18" s="135">
        <f>IF(F18="Aporte Pecuniario Universidad OK",1,0)</f>
        <v>0</v>
      </c>
      <c r="S18" s="135">
        <f>IF(G18="Aporte No Pecuniario OK",1,0)</f>
        <v>0</v>
      </c>
      <c r="T18" s="135">
        <f>S18+R18+Q18+P18</f>
        <v>0</v>
      </c>
    </row>
    <row r="19" spans="1:20" s="135" customFormat="1" ht="8.25" customHeight="1" thickBot="1" x14ac:dyDescent="0.3">
      <c r="A19" s="143"/>
      <c r="B19" s="143"/>
      <c r="C19" s="144"/>
      <c r="D19" s="165"/>
      <c r="E19" s="154"/>
      <c r="F19" s="151"/>
      <c r="G19" s="151"/>
      <c r="H19" s="151"/>
      <c r="I19" s="158"/>
    </row>
    <row r="20" spans="1:20" s="135" customFormat="1" ht="39.75" customHeight="1" x14ac:dyDescent="0.25">
      <c r="A20" s="143"/>
      <c r="B20" s="143"/>
      <c r="C20" s="166"/>
      <c r="D20" s="361" t="s">
        <v>113</v>
      </c>
      <c r="E20" s="362"/>
      <c r="F20" s="362"/>
      <c r="G20" s="363"/>
      <c r="H20" s="167"/>
      <c r="I20" s="168"/>
    </row>
    <row r="21" spans="1:20" s="135" customFormat="1" ht="14.25" x14ac:dyDescent="0.25"/>
    <row r="22" spans="1:20" s="135" customFormat="1" ht="12.75" customHeight="1" x14ac:dyDescent="0.25"/>
    <row r="23" spans="1:20" s="135" customFormat="1" ht="23.25" customHeight="1" x14ac:dyDescent="0.25">
      <c r="D23" s="315" t="s">
        <v>24</v>
      </c>
      <c r="E23" s="316">
        <f>SUM(E7:E16)</f>
        <v>0</v>
      </c>
      <c r="F23" s="317">
        <f>SUM(F7:F16)</f>
        <v>0</v>
      </c>
      <c r="G23" s="314">
        <f>SUM(G7:G16)</f>
        <v>0</v>
      </c>
    </row>
    <row r="24" spans="1:20" s="135" customFormat="1" ht="23.25" customHeight="1" x14ac:dyDescent="0.25">
      <c r="E24" s="136"/>
      <c r="F24" s="136"/>
      <c r="G24" s="136"/>
    </row>
    <row r="25" spans="1:20" s="135" customFormat="1" ht="23.25" customHeight="1" x14ac:dyDescent="0.25">
      <c r="D25" s="313" t="s">
        <v>87</v>
      </c>
      <c r="E25" s="314">
        <f>'I.- EQUIPAMIENTO'!E9+'I.- EQUIPAMIENTO'!E10</f>
        <v>0</v>
      </c>
      <c r="F25" s="137" t="str">
        <f>IF(AND(E25&gt;0,E25&lt;50000000),"El Monto Mínimo debe ser $50.000.000.-"," ")</f>
        <v xml:space="preserve"> </v>
      </c>
      <c r="G25" s="136"/>
    </row>
    <row r="26" spans="1:20" s="135" customFormat="1" ht="23.25" customHeight="1" x14ac:dyDescent="0.25">
      <c r="D26" s="135" t="s">
        <v>99</v>
      </c>
      <c r="E26" s="136">
        <f>E25*0.5</f>
        <v>0</v>
      </c>
      <c r="F26" s="136"/>
      <c r="G26" s="136"/>
    </row>
    <row r="27" spans="1:20" s="135" customFormat="1" ht="26.25" customHeight="1" x14ac:dyDescent="0.25">
      <c r="D27" s="313" t="s">
        <v>23</v>
      </c>
      <c r="E27" s="314">
        <f>SUM(F23:G23)</f>
        <v>0</v>
      </c>
      <c r="F27" s="138">
        <f>+E27-E26</f>
        <v>0</v>
      </c>
      <c r="G27" s="139"/>
    </row>
    <row r="28" spans="1:20" s="135" customFormat="1" ht="26.25" customHeight="1" x14ac:dyDescent="0.25">
      <c r="E28" s="136"/>
      <c r="F28" s="136"/>
      <c r="G28" s="136"/>
    </row>
    <row r="29" spans="1:20" s="135" customFormat="1" ht="23.25" customHeight="1" x14ac:dyDescent="0.25">
      <c r="D29" s="313" t="s">
        <v>100</v>
      </c>
      <c r="E29" s="314">
        <f>+'I.- EQUIPAMIENTO'!E25</f>
        <v>0</v>
      </c>
      <c r="F29" s="140">
        <f>+E29*0.5</f>
        <v>0</v>
      </c>
      <c r="G29" s="136"/>
    </row>
    <row r="30" spans="1:20" s="135" customFormat="1" ht="23.25" customHeight="1" x14ac:dyDescent="0.25">
      <c r="D30" s="135" t="s">
        <v>112</v>
      </c>
      <c r="E30" s="141">
        <f>+IF($F$29&gt;$F$30,$F$30,$F$29)</f>
        <v>0</v>
      </c>
      <c r="F30" s="140">
        <f>400000000-E29</f>
        <v>400000000</v>
      </c>
      <c r="G30" s="136"/>
    </row>
    <row r="31" spans="1:20" s="135" customFormat="1" ht="23.25" customHeight="1" x14ac:dyDescent="0.25">
      <c r="D31" s="313" t="s">
        <v>88</v>
      </c>
      <c r="E31" s="314">
        <f>SUM($E$9:$E$12)</f>
        <v>0</v>
      </c>
      <c r="F31" s="138">
        <f>+E31-E30</f>
        <v>0</v>
      </c>
      <c r="G31" s="136"/>
    </row>
    <row r="32" spans="1:20" s="135" customFormat="1" ht="27" customHeight="1" x14ac:dyDescent="0.25">
      <c r="D32" s="135" t="s">
        <v>89</v>
      </c>
      <c r="E32" s="142">
        <f>+IF(E29&gt;0,E31/E29,0)</f>
        <v>0</v>
      </c>
    </row>
  </sheetData>
  <sheetProtection algorithmName="SHA-512" hashValue="9uJPwbiYg2rykJ894kJCwO/UMsD2dvMtKNwdL/sFG0fYB581ZeSeFqHDRZMTQA3kdjXYphHFhnhlN7wDJi9+Cg==" saltValue="4wqThscmDnOw2QgKwhqz9w==" spinCount="100000" sheet="1"/>
  <mergeCells count="13">
    <mergeCell ref="D20:G20"/>
    <mergeCell ref="E5:E6"/>
    <mergeCell ref="K6:N8"/>
    <mergeCell ref="K9:N10"/>
    <mergeCell ref="K11:N12"/>
    <mergeCell ref="K13:N16"/>
    <mergeCell ref="K5:N5"/>
    <mergeCell ref="D2:I2"/>
    <mergeCell ref="G7:G9"/>
    <mergeCell ref="E14:E16"/>
    <mergeCell ref="F5:G5"/>
    <mergeCell ref="C9:C12"/>
    <mergeCell ref="C14:C16"/>
  </mergeCells>
  <conditionalFormatting sqref="D18">
    <cfRule type="containsText" dxfId="74" priority="12" stopIfTrue="1" operator="containsText" text="VERIFICACION ">
      <formula>NOT(ISERROR(SEARCH("VERIFICACION ",D18)))</formula>
    </cfRule>
  </conditionalFormatting>
  <conditionalFormatting sqref="E18">
    <cfRule type="containsText" dxfId="73" priority="10" stopIfTrue="1" operator="containsText" text="excede el Máximo">
      <formula>NOT(ISERROR(SEARCH("excede el Máximo",E18)))</formula>
    </cfRule>
    <cfRule type="containsText" dxfId="72" priority="11" stopIfTrue="1" operator="containsText" text="no puede ser Mayor">
      <formula>NOT(ISERROR(SEARCH("no puede ser Mayor",E18)))</formula>
    </cfRule>
  </conditionalFormatting>
  <conditionalFormatting sqref="E25">
    <cfRule type="cellIs" dxfId="71" priority="3" operator="lessThan">
      <formula>50000000</formula>
    </cfRule>
  </conditionalFormatting>
  <conditionalFormatting sqref="E30">
    <cfRule type="cellIs" dxfId="70" priority="13" stopIfTrue="1" operator="lessThan">
      <formula>0</formula>
    </cfRule>
  </conditionalFormatting>
  <conditionalFormatting sqref="E32">
    <cfRule type="cellIs" dxfId="69" priority="22" stopIfTrue="1" operator="greaterThan">
      <formula>0.5</formula>
    </cfRule>
  </conditionalFormatting>
  <conditionalFormatting sqref="E8:F8">
    <cfRule type="cellIs" dxfId="68" priority="1" operator="lessThan">
      <formula>0</formula>
    </cfRule>
  </conditionalFormatting>
  <conditionalFormatting sqref="E18:G18">
    <cfRule type="containsText" dxfId="67" priority="6" stopIfTrue="1" operator="containsText" text="OK">
      <formula>NOT(ISERROR(SEARCH("OK",E18)))</formula>
    </cfRule>
  </conditionalFormatting>
  <conditionalFormatting sqref="F18">
    <cfRule type="containsText" dxfId="66" priority="8" stopIfTrue="1" operator="containsText" text="debe ser ">
      <formula>NOT(ISERROR(SEARCH("debe ser ",F18)))</formula>
    </cfRule>
  </conditionalFormatting>
  <conditionalFormatting sqref="F27">
    <cfRule type="cellIs" dxfId="65" priority="23" stopIfTrue="1" operator="lessThan">
      <formula>0</formula>
    </cfRule>
  </conditionalFormatting>
  <conditionalFormatting sqref="F31">
    <cfRule type="cellIs" dxfId="64" priority="2" stopIfTrue="1" operator="greaterThan">
      <formula>0</formula>
    </cfRule>
  </conditionalFormatting>
  <conditionalFormatting sqref="G18">
    <cfRule type="containsText" dxfId="63" priority="5" stopIfTrue="1" operator="containsText" text="debe ser">
      <formula>NOT(ISERROR(SEARCH("debe ser",G18)))</formula>
    </cfRule>
  </conditionalFormatting>
  <conditionalFormatting sqref="I12">
    <cfRule type="containsText" dxfId="62" priority="4" stopIfTrue="1" operator="containsText" text="Contemplar">
      <formula>NOT(ISERROR(SEARCH("Contemplar",I12)))</formula>
    </cfRule>
  </conditionalFormatting>
  <printOptions horizontalCentered="1"/>
  <pageMargins left="0" right="0" top="0.78740157480314965" bottom="0.78740157480314965" header="0" footer="0.59055118110236227"/>
  <pageSetup scale="75" orientation="landscape" r:id="rId1"/>
  <headerFooter alignWithMargins="0">
    <oddFooter>&amp;L&amp;A - &amp;F
&amp;D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7"/>
  <sheetViews>
    <sheetView showGridLines="0" zoomScale="80" zoomScaleNormal="80" workbookViewId="0">
      <pane xSplit="6" ySplit="6" topLeftCell="G7" activePane="bottomRight" state="frozen"/>
      <selection pane="topRight" activeCell="G1" sqref="G1"/>
      <selection pane="bottomLeft" activeCell="A7" sqref="A7"/>
      <selection pane="bottomRight" activeCell="H11" sqref="H11"/>
    </sheetView>
  </sheetViews>
  <sheetFormatPr baseColWidth="10" defaultColWidth="11.42578125" defaultRowHeight="15" x14ac:dyDescent="0.25"/>
  <cols>
    <col min="1" max="1" width="6.7109375" style="82" customWidth="1"/>
    <col min="2" max="2" width="5.140625" style="82" customWidth="1"/>
    <col min="3" max="3" width="16.42578125" style="82" customWidth="1"/>
    <col min="4" max="4" width="35.5703125" style="82" customWidth="1"/>
    <col min="5" max="18" width="18.7109375" style="82" customWidth="1"/>
    <col min="19" max="19" width="9.42578125" style="82" customWidth="1"/>
    <col min="20" max="16384" width="11.42578125" style="82"/>
  </cols>
  <sheetData>
    <row r="1" spans="1:18" s="112" customFormat="1" ht="28.15" customHeight="1" x14ac:dyDescent="0.25">
      <c r="A1" s="110"/>
      <c r="B1" s="413" t="s">
        <v>74</v>
      </c>
      <c r="C1" s="414"/>
      <c r="D1" s="414"/>
      <c r="E1" s="414"/>
      <c r="F1" s="414"/>
      <c r="G1" s="414"/>
      <c r="H1" s="414"/>
      <c r="I1" s="414"/>
      <c r="J1" s="414"/>
      <c r="K1" s="414"/>
      <c r="L1" s="414"/>
      <c r="M1" s="414"/>
      <c r="N1" s="414"/>
      <c r="O1" s="414"/>
      <c r="P1" s="414"/>
      <c r="Q1" s="111"/>
      <c r="R1" s="111"/>
    </row>
    <row r="2" spans="1:18" hidden="1" x14ac:dyDescent="0.25">
      <c r="A2" s="92"/>
      <c r="B2" s="417"/>
      <c r="C2" s="417"/>
      <c r="D2" s="417"/>
      <c r="E2" s="417"/>
      <c r="F2" s="417"/>
      <c r="G2" s="417"/>
      <c r="H2" s="417"/>
      <c r="I2" s="93"/>
      <c r="J2" s="93"/>
      <c r="K2" s="93"/>
      <c r="L2" s="93"/>
      <c r="M2" s="93"/>
      <c r="N2" s="93"/>
      <c r="O2" s="93"/>
      <c r="P2" s="93"/>
      <c r="Q2" s="93"/>
      <c r="R2" s="93"/>
    </row>
    <row r="3" spans="1:18" ht="9" customHeight="1" thickBot="1" x14ac:dyDescent="0.3">
      <c r="A3" s="92"/>
      <c r="B3" s="418"/>
      <c r="C3" s="419"/>
      <c r="D3" s="419"/>
      <c r="E3" s="419"/>
      <c r="F3" s="419"/>
      <c r="G3" s="419"/>
      <c r="H3" s="419"/>
      <c r="I3" s="106"/>
      <c r="J3" s="106"/>
      <c r="K3" s="106"/>
      <c r="L3" s="106"/>
      <c r="M3" s="106"/>
      <c r="N3" s="106"/>
      <c r="O3" s="106"/>
      <c r="P3" s="106"/>
      <c r="Q3" s="106"/>
      <c r="R3" s="106"/>
    </row>
    <row r="4" spans="1:18" ht="13.5" hidden="1" customHeight="1" thickBot="1" x14ac:dyDescent="0.3">
      <c r="A4" s="92"/>
      <c r="B4" s="92"/>
      <c r="C4" s="92"/>
      <c r="D4" s="92"/>
      <c r="E4" s="92"/>
      <c r="F4" s="92"/>
      <c r="G4" s="92"/>
      <c r="H4" s="94"/>
      <c r="I4" s="92"/>
      <c r="J4" s="94"/>
      <c r="K4" s="92"/>
      <c r="L4" s="94"/>
      <c r="M4" s="92"/>
      <c r="N4" s="94"/>
      <c r="O4" s="92"/>
      <c r="P4" s="94"/>
      <c r="Q4" s="92"/>
      <c r="R4" s="94"/>
    </row>
    <row r="5" spans="1:18" ht="28.9" customHeight="1" thickBot="1" x14ac:dyDescent="0.3">
      <c r="A5" s="92"/>
      <c r="B5" s="420"/>
      <c r="C5" s="421"/>
      <c r="D5" s="422"/>
      <c r="E5" s="403" t="s">
        <v>75</v>
      </c>
      <c r="F5" s="404"/>
      <c r="G5" s="405" t="s">
        <v>103</v>
      </c>
      <c r="H5" s="406"/>
      <c r="I5" s="405" t="s">
        <v>92</v>
      </c>
      <c r="J5" s="406"/>
      <c r="K5" s="405" t="s">
        <v>93</v>
      </c>
      <c r="L5" s="406"/>
      <c r="M5" s="405" t="s">
        <v>94</v>
      </c>
      <c r="N5" s="406"/>
      <c r="O5" s="405" t="s">
        <v>95</v>
      </c>
      <c r="P5" s="406"/>
      <c r="Q5" s="405" t="s">
        <v>102</v>
      </c>
      <c r="R5" s="406"/>
    </row>
    <row r="6" spans="1:18" ht="25.5" customHeight="1" thickBot="1" x14ac:dyDescent="0.3">
      <c r="A6" s="95" t="s">
        <v>0</v>
      </c>
      <c r="B6" s="423" t="s">
        <v>86</v>
      </c>
      <c r="C6" s="424"/>
      <c r="D6" s="96" t="s">
        <v>85</v>
      </c>
      <c r="E6" s="97" t="s">
        <v>1</v>
      </c>
      <c r="F6" s="98" t="s">
        <v>2</v>
      </c>
      <c r="G6" s="97" t="s">
        <v>1</v>
      </c>
      <c r="H6" s="98" t="s">
        <v>2</v>
      </c>
      <c r="I6" s="97" t="s">
        <v>1</v>
      </c>
      <c r="J6" s="98" t="s">
        <v>2</v>
      </c>
      <c r="K6" s="97" t="s">
        <v>1</v>
      </c>
      <c r="L6" s="98" t="s">
        <v>2</v>
      </c>
      <c r="M6" s="97" t="s">
        <v>1</v>
      </c>
      <c r="N6" s="98" t="s">
        <v>2</v>
      </c>
      <c r="O6" s="97" t="s">
        <v>1</v>
      </c>
      <c r="P6" s="98" t="s">
        <v>2</v>
      </c>
      <c r="Q6" s="97" t="s">
        <v>1</v>
      </c>
      <c r="R6" s="98" t="s">
        <v>2</v>
      </c>
    </row>
    <row r="7" spans="1:18" ht="39.75" customHeight="1" thickBot="1" x14ac:dyDescent="0.3">
      <c r="A7" s="415" t="s">
        <v>4</v>
      </c>
      <c r="B7" s="425" t="s">
        <v>3</v>
      </c>
      <c r="C7" s="426" t="s">
        <v>4</v>
      </c>
      <c r="D7" s="265" t="s">
        <v>69</v>
      </c>
      <c r="E7" s="99">
        <f>+G7+I7+K7+M7+O7+Q7</f>
        <v>0</v>
      </c>
      <c r="F7" s="107"/>
      <c r="G7" s="261">
        <f>+'I.- EQUIPAMIENTO'!E16</f>
        <v>0</v>
      </c>
      <c r="H7" s="107"/>
      <c r="I7" s="261">
        <v>0</v>
      </c>
      <c r="J7" s="107"/>
      <c r="K7" s="261">
        <v>0</v>
      </c>
      <c r="L7" s="107"/>
      <c r="M7" s="261">
        <v>0</v>
      </c>
      <c r="N7" s="107"/>
      <c r="O7" s="261">
        <v>0</v>
      </c>
      <c r="P7" s="107"/>
      <c r="Q7" s="261">
        <v>0</v>
      </c>
      <c r="R7" s="107"/>
    </row>
    <row r="8" spans="1:18" ht="39.75" customHeight="1" thickBot="1" x14ac:dyDescent="0.3">
      <c r="A8" s="415"/>
      <c r="B8" s="407"/>
      <c r="C8" s="410"/>
      <c r="D8" s="266" t="s">
        <v>54</v>
      </c>
      <c r="E8" s="99">
        <f t="shared" ref="E8:E15" si="0">+G8+I8+K8+M8+O8+Q8</f>
        <v>0</v>
      </c>
      <c r="F8" s="108"/>
      <c r="G8" s="261">
        <f>+'I.- EQUIPAMIENTO'!E17</f>
        <v>0</v>
      </c>
      <c r="H8" s="108"/>
      <c r="I8" s="261">
        <v>0</v>
      </c>
      <c r="J8" s="108"/>
      <c r="K8" s="261">
        <v>0</v>
      </c>
      <c r="L8" s="108"/>
      <c r="M8" s="261">
        <v>0</v>
      </c>
      <c r="N8" s="108"/>
      <c r="O8" s="261">
        <v>0</v>
      </c>
      <c r="P8" s="108"/>
      <c r="Q8" s="261">
        <v>0</v>
      </c>
      <c r="R8" s="108"/>
    </row>
    <row r="9" spans="1:18" ht="39.75" customHeight="1" thickBot="1" x14ac:dyDescent="0.3">
      <c r="A9" s="415"/>
      <c r="B9" s="407" t="s">
        <v>5</v>
      </c>
      <c r="C9" s="410" t="s">
        <v>12</v>
      </c>
      <c r="D9" s="266" t="s">
        <v>81</v>
      </c>
      <c r="E9" s="99">
        <f t="shared" si="0"/>
        <v>0</v>
      </c>
      <c r="F9" s="108"/>
      <c r="G9" s="261">
        <f>+'I.- EQUIPAMIENTO'!E18</f>
        <v>0</v>
      </c>
      <c r="H9" s="108"/>
      <c r="I9" s="261">
        <v>0</v>
      </c>
      <c r="J9" s="108"/>
      <c r="K9" s="261">
        <v>0</v>
      </c>
      <c r="L9" s="108"/>
      <c r="M9" s="261">
        <v>0</v>
      </c>
      <c r="N9" s="108"/>
      <c r="O9" s="261">
        <v>0</v>
      </c>
      <c r="P9" s="108"/>
      <c r="Q9" s="261">
        <v>0</v>
      </c>
      <c r="R9" s="108"/>
    </row>
    <row r="10" spans="1:18" ht="39.75" customHeight="1" thickBot="1" x14ac:dyDescent="0.3">
      <c r="A10" s="415"/>
      <c r="B10" s="407"/>
      <c r="C10" s="410"/>
      <c r="D10" s="266" t="s">
        <v>82</v>
      </c>
      <c r="E10" s="99">
        <f t="shared" si="0"/>
        <v>0</v>
      </c>
      <c r="F10" s="99">
        <f t="shared" ref="F10:F15" si="1">+H10+J10+L10+N10+P10+R10</f>
        <v>0</v>
      </c>
      <c r="G10" s="261">
        <v>0</v>
      </c>
      <c r="H10" s="263">
        <v>0</v>
      </c>
      <c r="I10" s="261">
        <v>0</v>
      </c>
      <c r="J10" s="263">
        <v>0</v>
      </c>
      <c r="K10" s="261">
        <v>0</v>
      </c>
      <c r="L10" s="263">
        <v>0</v>
      </c>
      <c r="M10" s="261">
        <v>0</v>
      </c>
      <c r="N10" s="263">
        <v>0</v>
      </c>
      <c r="O10" s="261">
        <v>0</v>
      </c>
      <c r="P10" s="263">
        <v>0</v>
      </c>
      <c r="Q10" s="261">
        <v>0</v>
      </c>
      <c r="R10" s="263">
        <v>0</v>
      </c>
    </row>
    <row r="11" spans="1:18" ht="39.75" customHeight="1" thickBot="1" x14ac:dyDescent="0.3">
      <c r="A11" s="415"/>
      <c r="B11" s="407"/>
      <c r="C11" s="410"/>
      <c r="D11" s="266" t="s">
        <v>83</v>
      </c>
      <c r="E11" s="99">
        <f t="shared" si="0"/>
        <v>0</v>
      </c>
      <c r="F11" s="99">
        <f>+H11+J11+L11+N11+P11+R11</f>
        <v>0</v>
      </c>
      <c r="G11" s="261">
        <f>+'I.- EQUIPAMIENTO'!E19</f>
        <v>0</v>
      </c>
      <c r="H11" s="263">
        <v>0</v>
      </c>
      <c r="I11" s="261">
        <v>0</v>
      </c>
      <c r="J11" s="263">
        <v>0</v>
      </c>
      <c r="K11" s="261">
        <v>0</v>
      </c>
      <c r="L11" s="263">
        <v>0</v>
      </c>
      <c r="M11" s="261">
        <v>0</v>
      </c>
      <c r="N11" s="263">
        <v>0</v>
      </c>
      <c r="O11" s="261">
        <v>0</v>
      </c>
      <c r="P11" s="263">
        <v>0</v>
      </c>
      <c r="Q11" s="261">
        <v>0</v>
      </c>
      <c r="R11" s="263">
        <v>0</v>
      </c>
    </row>
    <row r="12" spans="1:18" ht="39.75" customHeight="1" thickBot="1" x14ac:dyDescent="0.3">
      <c r="A12" s="415"/>
      <c r="B12" s="407"/>
      <c r="C12" s="410"/>
      <c r="D12" s="266" t="s">
        <v>84</v>
      </c>
      <c r="E12" s="99">
        <f t="shared" si="0"/>
        <v>0</v>
      </c>
      <c r="F12" s="99">
        <f t="shared" si="1"/>
        <v>0</v>
      </c>
      <c r="G12" s="261">
        <f>+'I.- EQUIPAMIENTO'!E20</f>
        <v>0</v>
      </c>
      <c r="H12" s="263">
        <v>0</v>
      </c>
      <c r="I12" s="261">
        <v>0</v>
      </c>
      <c r="J12" s="263">
        <v>0</v>
      </c>
      <c r="K12" s="261">
        <v>0</v>
      </c>
      <c r="L12" s="263">
        <v>0</v>
      </c>
      <c r="M12" s="261">
        <v>0</v>
      </c>
      <c r="N12" s="263">
        <v>0</v>
      </c>
      <c r="O12" s="261">
        <v>0</v>
      </c>
      <c r="P12" s="263">
        <v>0</v>
      </c>
      <c r="Q12" s="261">
        <v>0</v>
      </c>
      <c r="R12" s="263">
        <v>0</v>
      </c>
    </row>
    <row r="13" spans="1:18" ht="34.5" customHeight="1" thickBot="1" x14ac:dyDescent="0.3">
      <c r="A13" s="415" t="s">
        <v>97</v>
      </c>
      <c r="B13" s="407" t="s">
        <v>6</v>
      </c>
      <c r="C13" s="410" t="s">
        <v>7</v>
      </c>
      <c r="D13" s="266" t="s">
        <v>77</v>
      </c>
      <c r="E13" s="99">
        <f t="shared" si="0"/>
        <v>0</v>
      </c>
      <c r="F13" s="99">
        <f t="shared" si="1"/>
        <v>0</v>
      </c>
      <c r="G13" s="261">
        <f>+'I.- EQUIPAMIENTO'!E21</f>
        <v>0</v>
      </c>
      <c r="H13" s="263">
        <v>0</v>
      </c>
      <c r="I13" s="261">
        <v>0</v>
      </c>
      <c r="J13" s="263">
        <v>0</v>
      </c>
      <c r="K13" s="261">
        <v>0</v>
      </c>
      <c r="L13" s="263">
        <v>0</v>
      </c>
      <c r="M13" s="261">
        <v>0</v>
      </c>
      <c r="N13" s="263">
        <v>0</v>
      </c>
      <c r="O13" s="261">
        <v>0</v>
      </c>
      <c r="P13" s="263">
        <v>0</v>
      </c>
      <c r="Q13" s="261">
        <v>0</v>
      </c>
      <c r="R13" s="263">
        <v>0</v>
      </c>
    </row>
    <row r="14" spans="1:18" ht="36" customHeight="1" thickBot="1" x14ac:dyDescent="0.3">
      <c r="A14" s="415"/>
      <c r="B14" s="408"/>
      <c r="C14" s="411"/>
      <c r="D14" s="266" t="s">
        <v>76</v>
      </c>
      <c r="E14" s="99">
        <f t="shared" si="0"/>
        <v>0</v>
      </c>
      <c r="F14" s="99">
        <f t="shared" si="1"/>
        <v>0</v>
      </c>
      <c r="G14" s="261">
        <v>0</v>
      </c>
      <c r="H14" s="263">
        <v>0</v>
      </c>
      <c r="I14" s="261">
        <v>0</v>
      </c>
      <c r="J14" s="263">
        <v>0</v>
      </c>
      <c r="K14" s="261">
        <v>0</v>
      </c>
      <c r="L14" s="263">
        <v>0</v>
      </c>
      <c r="M14" s="261">
        <v>0</v>
      </c>
      <c r="N14" s="263">
        <v>0</v>
      </c>
      <c r="O14" s="261">
        <v>0</v>
      </c>
      <c r="P14" s="263">
        <v>0</v>
      </c>
      <c r="Q14" s="261">
        <v>0</v>
      </c>
      <c r="R14" s="263">
        <v>0</v>
      </c>
    </row>
    <row r="15" spans="1:18" ht="36" customHeight="1" thickBot="1" x14ac:dyDescent="0.3">
      <c r="A15" s="416"/>
      <c r="B15" s="409"/>
      <c r="C15" s="412"/>
      <c r="D15" s="267" t="s">
        <v>79</v>
      </c>
      <c r="E15" s="99">
        <f t="shared" si="0"/>
        <v>0</v>
      </c>
      <c r="F15" s="99">
        <f t="shared" si="1"/>
        <v>0</v>
      </c>
      <c r="G15" s="262">
        <v>0</v>
      </c>
      <c r="H15" s="264">
        <v>0</v>
      </c>
      <c r="I15" s="262">
        <v>0</v>
      </c>
      <c r="J15" s="264">
        <v>0</v>
      </c>
      <c r="K15" s="262">
        <v>0</v>
      </c>
      <c r="L15" s="264">
        <v>0</v>
      </c>
      <c r="M15" s="262">
        <v>0</v>
      </c>
      <c r="N15" s="264">
        <v>0</v>
      </c>
      <c r="O15" s="262">
        <v>0</v>
      </c>
      <c r="P15" s="264">
        <v>0</v>
      </c>
      <c r="Q15" s="262">
        <v>0</v>
      </c>
      <c r="R15" s="264">
        <v>0</v>
      </c>
    </row>
    <row r="16" spans="1:18" ht="40.9" customHeight="1" thickBot="1" x14ac:dyDescent="0.3">
      <c r="A16" s="92"/>
      <c r="B16" s="401"/>
      <c r="C16" s="402"/>
      <c r="D16" s="101" t="s">
        <v>24</v>
      </c>
      <c r="E16" s="102">
        <f t="shared" ref="E16:P16" si="2">SUM(E7:E15)</f>
        <v>0</v>
      </c>
      <c r="F16" s="102">
        <f t="shared" si="2"/>
        <v>0</v>
      </c>
      <c r="G16" s="102">
        <f>SUM(G7:G15)</f>
        <v>0</v>
      </c>
      <c r="H16" s="103">
        <f t="shared" si="2"/>
        <v>0</v>
      </c>
      <c r="I16" s="102">
        <f t="shared" si="2"/>
        <v>0</v>
      </c>
      <c r="J16" s="103">
        <f t="shared" si="2"/>
        <v>0</v>
      </c>
      <c r="K16" s="102">
        <f t="shared" si="2"/>
        <v>0</v>
      </c>
      <c r="L16" s="103">
        <f t="shared" si="2"/>
        <v>0</v>
      </c>
      <c r="M16" s="102">
        <f t="shared" si="2"/>
        <v>0</v>
      </c>
      <c r="N16" s="103">
        <f t="shared" si="2"/>
        <v>0</v>
      </c>
      <c r="O16" s="102">
        <f t="shared" si="2"/>
        <v>0</v>
      </c>
      <c r="P16" s="103">
        <f t="shared" si="2"/>
        <v>0</v>
      </c>
      <c r="Q16" s="102">
        <f t="shared" ref="Q16:R16" si="3">SUM(Q7:Q15)</f>
        <v>0</v>
      </c>
      <c r="R16" s="103">
        <f t="shared" si="3"/>
        <v>0</v>
      </c>
    </row>
    <row r="17" spans="1:18" x14ac:dyDescent="0.25">
      <c r="A17" s="92"/>
      <c r="B17" s="92"/>
      <c r="C17" s="92"/>
      <c r="D17" s="104"/>
      <c r="E17" s="92"/>
      <c r="F17" s="92"/>
      <c r="G17" s="105"/>
      <c r="H17" s="92"/>
      <c r="I17" s="105"/>
      <c r="J17" s="92"/>
      <c r="K17" s="105"/>
      <c r="L17" s="92"/>
      <c r="M17" s="105"/>
      <c r="N17" s="92"/>
      <c r="O17" s="105"/>
      <c r="P17" s="92"/>
      <c r="Q17" s="105"/>
      <c r="R17" s="92"/>
    </row>
  </sheetData>
  <sheetProtection algorithmName="SHA-512" hashValue="C5yic20Gvi5eXVv/IpPefyZymkWARjTTAwS8NgJif+hfTq4mssp7dnvVc/gbFh23VJmY5QCuUFHX2+lDymBykA==" saltValue="UBoYleFd/UqURVvCvanOQA==" spinCount="100000" sheet="1"/>
  <mergeCells count="21">
    <mergeCell ref="Q5:R5"/>
    <mergeCell ref="B1:P1"/>
    <mergeCell ref="A7:A12"/>
    <mergeCell ref="A13:A15"/>
    <mergeCell ref="B2:H2"/>
    <mergeCell ref="B3:H3"/>
    <mergeCell ref="B5:D5"/>
    <mergeCell ref="G5:H5"/>
    <mergeCell ref="B6:C6"/>
    <mergeCell ref="O5:P5"/>
    <mergeCell ref="B7:B8"/>
    <mergeCell ref="C7:C8"/>
    <mergeCell ref="B9:B12"/>
    <mergeCell ref="C9:C12"/>
    <mergeCell ref="B16:C16"/>
    <mergeCell ref="E5:F5"/>
    <mergeCell ref="I5:J5"/>
    <mergeCell ref="K5:L5"/>
    <mergeCell ref="M5:N5"/>
    <mergeCell ref="B13:B15"/>
    <mergeCell ref="C13:C15"/>
  </mergeCells>
  <dataValidations count="1">
    <dataValidation operator="greaterThanOrEqual" allowBlank="1" showInputMessage="1" sqref="O7:O15 M7:M15 K7:K15 I7:I15 G7:G15 Q7:Q15" xr:uid="{00000000-0002-0000-0400-000000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1:L23"/>
  <sheetViews>
    <sheetView showGridLines="0" zoomScale="90" zoomScaleNormal="90" workbookViewId="0">
      <selection activeCell="B1" sqref="B1:I1"/>
    </sheetView>
  </sheetViews>
  <sheetFormatPr baseColWidth="10" defaultColWidth="11.42578125" defaultRowHeight="14.25" x14ac:dyDescent="0.25"/>
  <cols>
    <col min="1" max="1" width="4" style="135" customWidth="1"/>
    <col min="2" max="2" width="6.85546875" style="135" customWidth="1"/>
    <col min="3" max="3" width="4" style="135" customWidth="1"/>
    <col min="4" max="4" width="18.85546875" style="135" customWidth="1"/>
    <col min="5" max="5" width="41.42578125" style="135" customWidth="1"/>
    <col min="6" max="9" width="30" style="135" customWidth="1"/>
    <col min="10" max="10" width="3.42578125" style="135" customWidth="1"/>
    <col min="11" max="11" width="12.7109375" style="135" customWidth="1"/>
    <col min="12" max="12" width="17.42578125" style="135" customWidth="1"/>
    <col min="13" max="13" width="20.42578125" style="135" customWidth="1"/>
    <col min="14" max="14" width="16.5703125" style="135" customWidth="1"/>
    <col min="15" max="15" width="9.42578125" style="135" customWidth="1"/>
    <col min="16" max="16384" width="11.42578125" style="135"/>
  </cols>
  <sheetData>
    <row r="1" spans="2:12" s="252" customFormat="1" ht="28.15" customHeight="1" x14ac:dyDescent="0.25">
      <c r="B1" s="444" t="s">
        <v>13</v>
      </c>
      <c r="C1" s="445"/>
      <c r="D1" s="445"/>
      <c r="E1" s="445"/>
      <c r="F1" s="445"/>
      <c r="G1" s="445"/>
      <c r="H1" s="445"/>
      <c r="I1" s="446"/>
      <c r="J1" s="251"/>
    </row>
    <row r="2" spans="2:12" hidden="1" x14ac:dyDescent="0.25">
      <c r="B2" s="226"/>
      <c r="C2" s="428"/>
      <c r="D2" s="428"/>
      <c r="E2" s="428"/>
      <c r="F2" s="428"/>
      <c r="G2" s="428"/>
      <c r="H2" s="428"/>
      <c r="I2" s="428"/>
      <c r="J2" s="226"/>
    </row>
    <row r="3" spans="2:12" ht="9" customHeight="1" thickBot="1" x14ac:dyDescent="0.3">
      <c r="B3" s="226"/>
      <c r="C3" s="432"/>
      <c r="D3" s="433"/>
      <c r="E3" s="433"/>
      <c r="F3" s="433"/>
      <c r="G3" s="433"/>
      <c r="H3" s="433"/>
      <c r="I3" s="433"/>
      <c r="J3" s="226"/>
    </row>
    <row r="4" spans="2:12" ht="13.5" hidden="1" customHeight="1" thickBot="1" x14ac:dyDescent="0.3">
      <c r="B4" s="226"/>
      <c r="C4" s="226"/>
      <c r="D4" s="226"/>
      <c r="E4" s="226"/>
      <c r="F4" s="226"/>
      <c r="G4" s="226"/>
      <c r="H4" s="226"/>
      <c r="I4" s="227"/>
      <c r="J4" s="226"/>
    </row>
    <row r="5" spans="2:12" ht="30" customHeight="1" thickBot="1" x14ac:dyDescent="0.3">
      <c r="B5" s="447" t="s">
        <v>70</v>
      </c>
      <c r="C5" s="448"/>
      <c r="D5" s="448"/>
      <c r="E5" s="448"/>
      <c r="F5" s="435" t="s">
        <v>17</v>
      </c>
      <c r="G5" s="429" t="s">
        <v>71</v>
      </c>
      <c r="H5" s="429" t="s">
        <v>108</v>
      </c>
      <c r="I5" s="434"/>
      <c r="J5" s="228"/>
    </row>
    <row r="6" spans="2:12" ht="22.9" customHeight="1" thickBot="1" x14ac:dyDescent="0.3">
      <c r="B6" s="229" t="s">
        <v>0</v>
      </c>
      <c r="C6" s="440" t="s">
        <v>86</v>
      </c>
      <c r="D6" s="440"/>
      <c r="E6" s="230" t="s">
        <v>85</v>
      </c>
      <c r="F6" s="436"/>
      <c r="G6" s="430"/>
      <c r="H6" s="231" t="s">
        <v>1</v>
      </c>
      <c r="I6" s="232" t="s">
        <v>2</v>
      </c>
      <c r="J6" s="228"/>
    </row>
    <row r="7" spans="2:12" ht="32.450000000000003" customHeight="1" x14ac:dyDescent="0.25">
      <c r="B7" s="441" t="s">
        <v>4</v>
      </c>
      <c r="C7" s="437" t="s">
        <v>3</v>
      </c>
      <c r="D7" s="438" t="s">
        <v>4</v>
      </c>
      <c r="E7" s="331" t="s">
        <v>69</v>
      </c>
      <c r="F7" s="233">
        <f>G7+H7</f>
        <v>0</v>
      </c>
      <c r="G7" s="326">
        <f>+'II TRASLADOS , INST. OPERACION'!E7</f>
        <v>0</v>
      </c>
      <c r="H7" s="326">
        <f>+'II TRASLADOS , INST. OPERACION'!F7</f>
        <v>0</v>
      </c>
      <c r="I7" s="234"/>
      <c r="J7" s="228"/>
      <c r="L7" s="235"/>
    </row>
    <row r="8" spans="2:12" ht="32.450000000000003" customHeight="1" x14ac:dyDescent="0.25">
      <c r="B8" s="442"/>
      <c r="C8" s="431"/>
      <c r="D8" s="439"/>
      <c r="E8" s="332" t="s">
        <v>54</v>
      </c>
      <c r="F8" s="236">
        <f>G8+H8</f>
        <v>0</v>
      </c>
      <c r="G8" s="327">
        <f>+'II TRASLADOS , INST. OPERACION'!E8</f>
        <v>0</v>
      </c>
      <c r="H8" s="327">
        <f>+'II TRASLADOS , INST. OPERACION'!F8</f>
        <v>0</v>
      </c>
      <c r="I8" s="237"/>
      <c r="J8" s="228"/>
      <c r="L8" s="235"/>
    </row>
    <row r="9" spans="2:12" ht="32.450000000000003" customHeight="1" x14ac:dyDescent="0.25">
      <c r="B9" s="442"/>
      <c r="C9" s="431" t="s">
        <v>5</v>
      </c>
      <c r="D9" s="439" t="s">
        <v>98</v>
      </c>
      <c r="E9" s="332" t="s">
        <v>81</v>
      </c>
      <c r="F9" s="236">
        <f>G9+H9</f>
        <v>0</v>
      </c>
      <c r="G9" s="327">
        <f>'II TRASLADOS , INST. OPERACION'!E9</f>
        <v>0</v>
      </c>
      <c r="H9" s="327">
        <f>+'II TRASLADOS , INST. OPERACION'!F9</f>
        <v>0</v>
      </c>
      <c r="I9" s="237"/>
      <c r="J9" s="228"/>
      <c r="L9" s="238"/>
    </row>
    <row r="10" spans="2:12" ht="32.450000000000003" customHeight="1" x14ac:dyDescent="0.25">
      <c r="B10" s="442"/>
      <c r="C10" s="431"/>
      <c r="D10" s="439"/>
      <c r="E10" s="332" t="s">
        <v>82</v>
      </c>
      <c r="F10" s="236">
        <f>G10+H10+I10</f>
        <v>0</v>
      </c>
      <c r="G10" s="327">
        <f>'II TRASLADOS , INST. OPERACION'!E10</f>
        <v>0</v>
      </c>
      <c r="H10" s="327">
        <f>+'II TRASLADOS , INST. OPERACION'!F10</f>
        <v>0</v>
      </c>
      <c r="I10" s="328">
        <f>'II TRASLADOS , INST. OPERACION'!G10</f>
        <v>0</v>
      </c>
      <c r="J10" s="228"/>
    </row>
    <row r="11" spans="2:12" ht="32.450000000000003" customHeight="1" x14ac:dyDescent="0.25">
      <c r="B11" s="442"/>
      <c r="C11" s="431"/>
      <c r="D11" s="439"/>
      <c r="E11" s="332" t="s">
        <v>83</v>
      </c>
      <c r="F11" s="236">
        <f>+G11+H11+I11</f>
        <v>0</v>
      </c>
      <c r="G11" s="327">
        <f>'II TRASLADOS , INST. OPERACION'!E11</f>
        <v>0</v>
      </c>
      <c r="H11" s="327">
        <f>+'II TRASLADOS , INST. OPERACION'!F11</f>
        <v>0</v>
      </c>
      <c r="I11" s="328">
        <f>'II TRASLADOS , INST. OPERACION'!G11</f>
        <v>0</v>
      </c>
      <c r="J11" s="228"/>
      <c r="K11" s="427" t="str">
        <f>IF(G11="","No puede tener celdas vacías",IF(G12="","No puede tener celdas vacías",IF(H11="","No puede tener celdas vacías",IF(H12="","No puede tener celdas vacías",IF(I10="","No puede tener celdas vacías",IF(I11="","No puede tener celdas vacías",IF(I12="","No puede tener celdas vacías","")))))))</f>
        <v/>
      </c>
      <c r="L11" s="427"/>
    </row>
    <row r="12" spans="2:12" ht="32.450000000000003" customHeight="1" x14ac:dyDescent="0.25">
      <c r="B12" s="442"/>
      <c r="C12" s="431"/>
      <c r="D12" s="439"/>
      <c r="E12" s="332" t="s">
        <v>84</v>
      </c>
      <c r="F12" s="239" t="str">
        <f>IF(SUM(G12+H12+I12)=0,"Este Sub Item debe contemplar Financiamiento",SUM(G12:I12))</f>
        <v>Este Sub Item debe contemplar Financiamiento</v>
      </c>
      <c r="G12" s="327">
        <f>'II TRASLADOS , INST. OPERACION'!E12</f>
        <v>0</v>
      </c>
      <c r="H12" s="327">
        <f>+'II TRASLADOS , INST. OPERACION'!F12</f>
        <v>0</v>
      </c>
      <c r="I12" s="328">
        <f>'II TRASLADOS , INST. OPERACION'!G12</f>
        <v>0</v>
      </c>
      <c r="J12" s="228"/>
      <c r="K12" s="427"/>
      <c r="L12" s="427"/>
    </row>
    <row r="13" spans="2:12" ht="32.450000000000003" customHeight="1" x14ac:dyDescent="0.25">
      <c r="B13" s="442" t="s">
        <v>97</v>
      </c>
      <c r="C13" s="431" t="s">
        <v>6</v>
      </c>
      <c r="D13" s="439" t="s">
        <v>7</v>
      </c>
      <c r="E13" s="332" t="s">
        <v>77</v>
      </c>
      <c r="F13" s="240">
        <f>H13+I13</f>
        <v>0</v>
      </c>
      <c r="G13" s="241"/>
      <c r="H13" s="327">
        <f>+'II TRASLADOS , INST. OPERACION'!F14</f>
        <v>0</v>
      </c>
      <c r="I13" s="328">
        <f>+'II TRASLADOS , INST. OPERACION'!G14</f>
        <v>0</v>
      </c>
      <c r="J13" s="228"/>
      <c r="K13" s="427" t="str">
        <f>IF(H13="","No puede tener celdas vacías",IF(H15="","No puede tener celdas vacías",IF(I13="","No puede tener celdas vacías",IF(I15="","No puede tener celdas vacías",""))))</f>
        <v/>
      </c>
      <c r="L13" s="427"/>
    </row>
    <row r="14" spans="2:12" ht="32.450000000000003" customHeight="1" x14ac:dyDescent="0.25">
      <c r="B14" s="442"/>
      <c r="C14" s="431"/>
      <c r="D14" s="439"/>
      <c r="E14" s="332" t="s">
        <v>76</v>
      </c>
      <c r="F14" s="240">
        <f>H14+I14</f>
        <v>0</v>
      </c>
      <c r="G14" s="241"/>
      <c r="H14" s="327">
        <f>+'II TRASLADOS , INST. OPERACION'!F15</f>
        <v>0</v>
      </c>
      <c r="I14" s="328">
        <f>+'II TRASLADOS , INST. OPERACION'!G15</f>
        <v>0</v>
      </c>
      <c r="J14" s="228"/>
      <c r="K14" s="427"/>
      <c r="L14" s="427"/>
    </row>
    <row r="15" spans="2:12" ht="32.450000000000003" customHeight="1" thickBot="1" x14ac:dyDescent="0.3">
      <c r="B15" s="443"/>
      <c r="C15" s="430"/>
      <c r="D15" s="452"/>
      <c r="E15" s="333" t="s">
        <v>79</v>
      </c>
      <c r="F15" s="242">
        <f>+H15+I15</f>
        <v>0</v>
      </c>
      <c r="G15" s="243"/>
      <c r="H15" s="329">
        <f>+'II TRASLADOS , INST. OPERACION'!F16</f>
        <v>0</v>
      </c>
      <c r="I15" s="330">
        <f>+'II TRASLADOS , INST. OPERACION'!G16</f>
        <v>0</v>
      </c>
      <c r="J15" s="228"/>
      <c r="K15" s="427"/>
      <c r="L15" s="427"/>
    </row>
    <row r="16" spans="2:12" ht="111" customHeight="1" thickBot="1" x14ac:dyDescent="0.3">
      <c r="B16" s="449" t="s">
        <v>14</v>
      </c>
      <c r="C16" s="450"/>
      <c r="D16" s="451"/>
      <c r="E16" s="244" t="s">
        <v>24</v>
      </c>
      <c r="F16" s="245" t="str">
        <f>IF(SUM(F7:F8)&lt;50000000,"El Monto Mínimo del ítem Equipamiento debe ser $50.000.000.-",SUM(F7:F15))</f>
        <v>El Monto Mínimo del ítem Equipamiento debe ser $50.000.000.-</v>
      </c>
      <c r="G16" s="246">
        <f>IF(SUM(G7:G15)&gt;400000000,"Monto Solicitado a FONDEQUIP no puede ser mayor a $400.000.000 (máximo a financiar por Proyecto).-",IF(SUM(G9:G12)&gt;(SUM(G7:G8)*0.5),"Total B. Traslados e Instalación no puede ser Mayor al 50% de  A. Equipamiento.- ",SUM(G7:G15)))</f>
        <v>0</v>
      </c>
      <c r="H16" s="246" t="str">
        <f>IF(('II TRASLADOS , INST. OPERACION'!E29=0),"Aporte Pecuniario debe ser, al menos, el 10% de A. Equipamiento en los sub-ítems correspondientes.-",SUM(H7:H15))</f>
        <v>Aporte Pecuniario debe ser, al menos, el 10% de A. Equipamiento en los sub-ítems correspondientes.-</v>
      </c>
      <c r="I16" s="247">
        <f>IF(SUM(SUM(I10:I15)+SUM(H7:H15))&lt;(F7+F8)*50%,"Aporte No Pecuniario debe ser, al menos, el equivalente al porcentaje no financiado con Aporte Pecuniario para cumplir con el mínimo correspondiente al 50% de A. Equipamiento.-",SUM(I7:I15))</f>
        <v>0</v>
      </c>
      <c r="J16" s="228"/>
    </row>
    <row r="17" spans="2:10" x14ac:dyDescent="0.25">
      <c r="B17" s="226"/>
      <c r="C17" s="226"/>
      <c r="D17" s="226"/>
      <c r="E17" s="248"/>
      <c r="F17" s="226"/>
      <c r="G17" s="249"/>
      <c r="H17" s="249"/>
      <c r="I17" s="226"/>
      <c r="J17" s="226"/>
    </row>
    <row r="23" spans="2:10" x14ac:dyDescent="0.25">
      <c r="G23" s="250"/>
    </row>
  </sheetData>
  <sheetProtection algorithmName="SHA-512" hashValue="edXc2Ta0rDK/vCcgj4QvPDNpVjfW8EA5rJ401m/nUjOr0v5nEDDspH9y0f/kAL8hDcKnhuBJHRUzptsodcuGbQ==" saltValue="nNDEsh+Ye9sl4Y0u6gfbXg==" spinCount="100000" sheet="1" selectLockedCells="1"/>
  <mergeCells count="19">
    <mergeCell ref="B7:B12"/>
    <mergeCell ref="B13:B15"/>
    <mergeCell ref="B1:I1"/>
    <mergeCell ref="B5:E5"/>
    <mergeCell ref="B16:D16"/>
    <mergeCell ref="D13:D15"/>
    <mergeCell ref="C9:C12"/>
    <mergeCell ref="D9:D12"/>
    <mergeCell ref="K11:L12"/>
    <mergeCell ref="K13:L15"/>
    <mergeCell ref="C2:I2"/>
    <mergeCell ref="G5:G6"/>
    <mergeCell ref="C13:C15"/>
    <mergeCell ref="C3:I3"/>
    <mergeCell ref="H5:I5"/>
    <mergeCell ref="F5:F6"/>
    <mergeCell ref="C7:C8"/>
    <mergeCell ref="D7:D8"/>
    <mergeCell ref="C6:D6"/>
  </mergeCells>
  <conditionalFormatting sqref="F12">
    <cfRule type="containsText" dxfId="61" priority="1" stopIfTrue="1" operator="containsText" text="Este Sub Item">
      <formula>NOT(ISERROR(SEARCH("Este Sub Item",F12)))</formula>
    </cfRule>
  </conditionalFormatting>
  <conditionalFormatting sqref="F16">
    <cfRule type="containsText" dxfId="60" priority="5" stopIfTrue="1" operator="containsText" text="El Monto">
      <formula>NOT(ISERROR(SEARCH("El Monto",F16)))</formula>
    </cfRule>
  </conditionalFormatting>
  <conditionalFormatting sqref="G16">
    <cfRule type="cellIs" dxfId="59" priority="4" stopIfTrue="1" operator="greaterThan">
      <formula>400000000</formula>
    </cfRule>
  </conditionalFormatting>
  <conditionalFormatting sqref="H16:I16">
    <cfRule type="containsText" dxfId="58" priority="2" stopIfTrue="1" operator="containsText" text="Debe ser">
      <formula>NOT(ISERROR(SEARCH("Debe ser",H16)))</formula>
    </cfRule>
  </conditionalFormatting>
  <conditionalFormatting sqref="K11">
    <cfRule type="containsText" dxfId="57" priority="13" stopIfTrue="1" operator="containsText" text="Monto Item Equipamiento OK">
      <formula>NOT(ISERROR(SEARCH("Monto Item Equipamiento OK",K11)))</formula>
    </cfRule>
    <cfRule type="containsText" dxfId="56" priority="14" operator="containsText" text="$50.000.000">
      <formula>NOT(ISERROR(SEARCH("$50.000.000",K11)))</formula>
    </cfRule>
    <cfRule type="containsText" dxfId="55" priority="15" operator="containsText" text="Excede">
      <formula>NOT(ISERROR(SEARCH("Excede",K11)))</formula>
    </cfRule>
    <cfRule type="containsText" dxfId="54" priority="16" operator="containsText" text="M$50.000">
      <formula>NOT(ISERROR(SEARCH("M$50.000",K11)))</formula>
    </cfRule>
  </conditionalFormatting>
  <conditionalFormatting sqref="K13:K14">
    <cfRule type="containsText" dxfId="53" priority="17" operator="containsText" text="$50.000.000">
      <formula>NOT(ISERROR(SEARCH("$50.000.000",K13)))</formula>
    </cfRule>
    <cfRule type="containsText" dxfId="52" priority="18" operator="containsText" text="Excede">
      <formula>NOT(ISERROR(SEARCH("Excede",K13)))</formula>
    </cfRule>
    <cfRule type="containsText" dxfId="51" priority="19" operator="containsText" text="M$50.000">
      <formula>NOT(ISERROR(SEARCH("M$50.000",K13)))</formula>
    </cfRule>
    <cfRule type="containsText" dxfId="50" priority="20" stopIfTrue="1" operator="containsText" text="Monto Item Equipamiento OK">
      <formula>NOT(ISERROR(SEARCH("Monto Item Equipamiento OK",K13)))</formula>
    </cfRule>
  </conditionalFormatting>
  <conditionalFormatting sqref="K11:L12">
    <cfRule type="containsText" dxfId="49" priority="11" stopIfTrue="1" operator="containsText" text="No puede tener">
      <formula>NOT(ISERROR(SEARCH("No puede tener",K11)))</formula>
    </cfRule>
  </conditionalFormatting>
  <conditionalFormatting sqref="K13:L15">
    <cfRule type="containsText" dxfId="48" priority="10" stopIfTrue="1" operator="containsText" text="No puede tener">
      <formula>NOT(ISERROR(SEARCH("No puede tener",K13)))</formula>
    </cfRule>
  </conditionalFormatting>
  <dataValidations xWindow="766" yWindow="436" count="5">
    <dataValidation type="custom" allowBlank="1" showInputMessage="1" showErrorMessage="1" errorTitle="Error" error="La suma de este Item B.TRASLADOS E INSTALACION a financiar por CONICYT, no puede ser Mayor al total del Item A.EQUIPAMIENTO" sqref="G10" xr:uid="{00000000-0002-0000-0500-000000000000}">
      <formula1>SUM(G9:G12)&lt;=(F7+F8)</formula1>
    </dataValidation>
    <dataValidation type="custom" allowBlank="1" showInputMessage="1" showErrorMessage="1" errorTitle="Error" error="La suma de este Item B.TRASLADOS E INSTALACION a financiar por CONICYT, no puede ser Mayor al total del Item A. EQUIPAMIENTO" sqref="G7:G9" xr:uid="{00000000-0002-0000-0500-000001000000}">
      <formula1>SUM(G7:G10)&lt;=(F5+F6)</formula1>
    </dataValidation>
    <dataValidation type="custom" allowBlank="1" showInputMessage="1" showErrorMessage="1" errorTitle="Error" error="La suma de este Item B.TRASLADOS E INSTALACION a financiar por CONICYT, no puede ser Mayor al total del Item A.EQUIPAMIENTO" sqref="G11" xr:uid="{00000000-0002-0000-0500-000002000000}">
      <formula1>SUM(G9:G12)&lt;=(F7+F8)</formula1>
    </dataValidation>
    <dataValidation type="custom" allowBlank="1" showInputMessage="1" showErrorMessage="1" errorTitle="Error" error="La suma de este Item B.TRASLADOS E INSTALACION a financiar por CONICYT, no puede ser Mayor al total del Item A.EQUIPAMIENTO" sqref="G12" xr:uid="{00000000-0002-0000-0500-000003000000}">
      <formula1>SUM(G9:G12)&lt;=F7+F8</formula1>
    </dataValidation>
    <dataValidation operator="greaterThanOrEqual" allowBlank="1" showInputMessage="1" sqref="H7:H15" xr:uid="{00000000-0002-0000-0500-000004000000}"/>
  </dataValidations>
  <printOptions horizontalCentered="1"/>
  <pageMargins left="0" right="0" top="0.78740157480314965" bottom="0.78740157480314965" header="0" footer="0.59055118110236227"/>
  <pageSetup paperSize="119" scale="70" orientation="landscape" r:id="rId1"/>
  <headerFooter alignWithMargins="0">
    <oddFooter>&amp;L&amp;A - &amp;F
&amp;D</oddFooter>
  </headerFooter>
  <ignoredErrors>
    <ignoredError sqref="G9:G12 I10:I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zoomScale="90" zoomScaleNormal="90" workbookViewId="0">
      <selection activeCell="E3" sqref="E3"/>
    </sheetView>
  </sheetViews>
  <sheetFormatPr baseColWidth="10" defaultColWidth="11.42578125" defaultRowHeight="15" x14ac:dyDescent="0.25"/>
  <cols>
    <col min="1" max="1" width="2" style="82" customWidth="1"/>
    <col min="2" max="2" width="2.7109375" style="82" customWidth="1"/>
    <col min="3" max="3" width="26.28515625" style="82" customWidth="1"/>
    <col min="4" max="4" width="16.85546875" style="82" customWidth="1"/>
    <col min="5" max="7" width="58" style="82" customWidth="1"/>
    <col min="8" max="8" width="2.85546875" style="82" customWidth="1"/>
    <col min="9" max="16384" width="11.42578125" style="82"/>
  </cols>
  <sheetData>
    <row r="1" spans="1:18" s="112" customFormat="1" ht="24" customHeight="1" x14ac:dyDescent="0.25">
      <c r="A1" s="121"/>
      <c r="B1" s="121"/>
      <c r="C1" s="456" t="s">
        <v>36</v>
      </c>
      <c r="D1" s="456"/>
      <c r="E1" s="456"/>
      <c r="F1" s="456"/>
      <c r="G1" s="456"/>
      <c r="H1" s="122"/>
      <c r="I1" s="123"/>
      <c r="J1" s="123"/>
      <c r="K1" s="123"/>
      <c r="L1" s="123"/>
      <c r="M1" s="123"/>
      <c r="N1" s="123"/>
      <c r="O1" s="123"/>
      <c r="P1" s="124"/>
      <c r="Q1" s="124"/>
      <c r="R1" s="124"/>
    </row>
    <row r="2" spans="1:18" s="135" customFormat="1" ht="57.75" customHeight="1" x14ac:dyDescent="0.25">
      <c r="A2" s="151"/>
      <c r="B2" s="253"/>
      <c r="C2" s="334" t="s">
        <v>34</v>
      </c>
      <c r="D2" s="335" t="s">
        <v>33</v>
      </c>
      <c r="E2" s="454" t="s">
        <v>230</v>
      </c>
      <c r="F2" s="455"/>
      <c r="G2" s="455"/>
      <c r="H2" s="151"/>
    </row>
    <row r="3" spans="1:18" s="135" customFormat="1" ht="150" customHeight="1" x14ac:dyDescent="0.25">
      <c r="A3" s="151"/>
      <c r="B3" s="453" t="s">
        <v>4</v>
      </c>
      <c r="C3" s="336" t="str">
        <f>+'III.- PRESUPUESTO FINAL'!E9</f>
        <v>B.1. Traslados, Seguros de Traslado, Desaduanaje e IVA de Equipo</v>
      </c>
      <c r="D3" s="337">
        <f>+'III.- PRESUPUESTO FINAL'!F9</f>
        <v>0</v>
      </c>
      <c r="E3" s="298" t="s">
        <v>129</v>
      </c>
      <c r="F3" s="298" t="s">
        <v>130</v>
      </c>
      <c r="G3" s="298" t="s">
        <v>131</v>
      </c>
      <c r="H3" s="254"/>
      <c r="I3" s="152"/>
      <c r="J3" s="152"/>
      <c r="K3" s="152"/>
      <c r="L3" s="152"/>
      <c r="M3" s="152"/>
      <c r="N3" s="152"/>
      <c r="O3" s="152"/>
      <c r="P3" s="255"/>
      <c r="Q3" s="255"/>
      <c r="R3" s="255"/>
    </row>
    <row r="4" spans="1:18" s="135" customFormat="1" ht="150" customHeight="1" x14ac:dyDescent="0.25">
      <c r="A4" s="151"/>
      <c r="B4" s="453"/>
      <c r="C4" s="336" t="str">
        <f>+'III.- PRESUPUESTO FINAL'!E10</f>
        <v>B.2. Adecuación Espacio para Equipo</v>
      </c>
      <c r="D4" s="337">
        <f>+'III.- PRESUPUESTO FINAL'!F10</f>
        <v>0</v>
      </c>
      <c r="E4" s="298" t="s">
        <v>129</v>
      </c>
      <c r="F4" s="298" t="s">
        <v>130</v>
      </c>
      <c r="G4" s="298" t="s">
        <v>131</v>
      </c>
      <c r="H4" s="254"/>
      <c r="I4" s="152"/>
      <c r="J4" s="152"/>
      <c r="K4" s="152"/>
      <c r="L4" s="152"/>
      <c r="M4" s="152"/>
      <c r="N4" s="152"/>
      <c r="O4" s="152"/>
      <c r="P4" s="255"/>
      <c r="Q4" s="255"/>
      <c r="R4" s="255"/>
    </row>
    <row r="5" spans="1:18" s="135" customFormat="1" ht="150" customHeight="1" x14ac:dyDescent="0.25">
      <c r="A5" s="151"/>
      <c r="B5" s="453"/>
      <c r="C5" s="336" t="str">
        <f>+'III.- PRESUPUESTO FINAL'!E11</f>
        <v>B.3. Instalación y Puesta en Marcha de Equipo</v>
      </c>
      <c r="D5" s="337">
        <f>+'III.- PRESUPUESTO FINAL'!F11</f>
        <v>0</v>
      </c>
      <c r="E5" s="298" t="s">
        <v>129</v>
      </c>
      <c r="F5" s="298" t="s">
        <v>130</v>
      </c>
      <c r="G5" s="298" t="s">
        <v>131</v>
      </c>
      <c r="H5" s="254"/>
      <c r="I5" s="152"/>
      <c r="J5" s="152"/>
      <c r="K5" s="152"/>
      <c r="L5" s="152"/>
      <c r="M5" s="152"/>
      <c r="N5" s="152"/>
      <c r="O5" s="152"/>
      <c r="P5" s="255"/>
      <c r="Q5" s="255"/>
      <c r="R5" s="255"/>
    </row>
    <row r="6" spans="1:18" s="135" customFormat="1" ht="150" customHeight="1" x14ac:dyDescent="0.25">
      <c r="A6" s="151"/>
      <c r="B6" s="453"/>
      <c r="C6" s="336" t="str">
        <f>+'III.- PRESUPUESTO FINAL'!E12</f>
        <v>B.4. Mantención, Garantías y Seguros de Equipo</v>
      </c>
      <c r="D6" s="338" t="str">
        <f>+'III.- PRESUPUESTO FINAL'!F12</f>
        <v>Este Sub Item debe contemplar Financiamiento</v>
      </c>
      <c r="E6" s="298" t="s">
        <v>129</v>
      </c>
      <c r="F6" s="298" t="s">
        <v>130</v>
      </c>
      <c r="G6" s="298" t="s">
        <v>131</v>
      </c>
      <c r="H6" s="254"/>
      <c r="I6" s="152"/>
      <c r="J6" s="152"/>
      <c r="K6" s="152"/>
      <c r="L6" s="152"/>
      <c r="M6" s="152"/>
      <c r="N6" s="152"/>
      <c r="O6" s="152"/>
      <c r="P6" s="255"/>
      <c r="Q6" s="255"/>
      <c r="R6" s="255"/>
    </row>
    <row r="7" spans="1:18" s="135" customFormat="1" ht="7.15" customHeight="1" x14ac:dyDescent="0.25">
      <c r="A7" s="151"/>
      <c r="B7" s="256"/>
      <c r="C7" s="339"/>
      <c r="D7" s="340"/>
      <c r="E7" s="257"/>
      <c r="F7" s="255"/>
      <c r="G7" s="255"/>
      <c r="H7" s="258"/>
      <c r="I7" s="255"/>
      <c r="J7" s="255"/>
      <c r="K7" s="255"/>
      <c r="L7" s="255"/>
      <c r="M7" s="255"/>
      <c r="N7" s="255"/>
      <c r="O7" s="255"/>
      <c r="P7" s="255"/>
      <c r="Q7" s="255"/>
      <c r="R7" s="255"/>
    </row>
    <row r="8" spans="1:18" s="135" customFormat="1" ht="150" customHeight="1" x14ac:dyDescent="0.25">
      <c r="A8" s="151"/>
      <c r="B8" s="453" t="s">
        <v>96</v>
      </c>
      <c r="C8" s="336" t="str">
        <f>+'III.- PRESUPUESTO FINAL'!E13</f>
        <v>C.1. Capacitaciones</v>
      </c>
      <c r="D8" s="337">
        <f>+'III.- PRESUPUESTO FINAL'!F13</f>
        <v>0</v>
      </c>
      <c r="E8" s="298" t="s">
        <v>129</v>
      </c>
      <c r="F8" s="298" t="s">
        <v>130</v>
      </c>
      <c r="G8" s="298" t="s">
        <v>131</v>
      </c>
      <c r="H8" s="258"/>
      <c r="I8" s="255"/>
      <c r="J8" s="255"/>
      <c r="K8" s="255"/>
      <c r="L8" s="255"/>
      <c r="M8" s="255"/>
      <c r="N8" s="255"/>
      <c r="O8" s="255"/>
      <c r="P8" s="255"/>
      <c r="Q8" s="255"/>
      <c r="R8" s="255"/>
    </row>
    <row r="9" spans="1:18" s="135" customFormat="1" ht="150" customHeight="1" x14ac:dyDescent="0.25">
      <c r="A9" s="151"/>
      <c r="B9" s="453"/>
      <c r="C9" s="336" t="str">
        <f>+'III.- PRESUPUESTO FINAL'!E14</f>
        <v>C.2. Otros Gastos de Operación</v>
      </c>
      <c r="D9" s="337">
        <f>+'III.- PRESUPUESTO FINAL'!F14</f>
        <v>0</v>
      </c>
      <c r="E9" s="298" t="s">
        <v>129</v>
      </c>
      <c r="F9" s="298" t="s">
        <v>130</v>
      </c>
      <c r="G9" s="298" t="s">
        <v>131</v>
      </c>
      <c r="H9" s="258"/>
      <c r="I9" s="255"/>
      <c r="J9" s="255"/>
      <c r="K9" s="255"/>
      <c r="L9" s="255"/>
      <c r="M9" s="255"/>
      <c r="N9" s="255"/>
      <c r="O9" s="255"/>
      <c r="P9" s="255"/>
      <c r="Q9" s="255"/>
      <c r="R9" s="255"/>
    </row>
    <row r="10" spans="1:18" s="135" customFormat="1" ht="150" customHeight="1" x14ac:dyDescent="0.25">
      <c r="A10" s="151"/>
      <c r="B10" s="453"/>
      <c r="C10" s="336" t="str">
        <f>+'III.- PRESUPUESTO FINAL'!E15</f>
        <v>C.3. Gastos de Administración</v>
      </c>
      <c r="D10" s="337">
        <f>+'III.- PRESUPUESTO FINAL'!F15</f>
        <v>0</v>
      </c>
      <c r="E10" s="298" t="s">
        <v>129</v>
      </c>
      <c r="F10" s="298" t="s">
        <v>130</v>
      </c>
      <c r="G10" s="298" t="s">
        <v>131</v>
      </c>
      <c r="H10" s="258"/>
      <c r="I10" s="255"/>
      <c r="J10" s="255"/>
      <c r="K10" s="255"/>
      <c r="L10" s="255"/>
      <c r="M10" s="255"/>
      <c r="N10" s="255"/>
      <c r="O10" s="255"/>
      <c r="P10" s="255"/>
      <c r="Q10" s="255"/>
      <c r="R10" s="255"/>
    </row>
    <row r="11" spans="1:18" s="135" customFormat="1" ht="14.25" x14ac:dyDescent="0.25">
      <c r="A11" s="151"/>
      <c r="B11" s="151"/>
      <c r="C11" s="258"/>
      <c r="D11" s="258"/>
      <c r="E11" s="258"/>
      <c r="F11" s="258"/>
      <c r="G11" s="258"/>
      <c r="H11" s="258"/>
      <c r="I11" s="255"/>
      <c r="J11" s="255"/>
      <c r="K11" s="255"/>
      <c r="L11" s="255"/>
      <c r="M11" s="255"/>
      <c r="N11" s="255"/>
      <c r="O11" s="255"/>
      <c r="P11" s="255"/>
      <c r="Q11" s="255"/>
      <c r="R11" s="255"/>
    </row>
    <row r="15" spans="1:18" x14ac:dyDescent="0.25">
      <c r="D15" s="117"/>
      <c r="E15" s="117"/>
      <c r="F15" s="117"/>
      <c r="G15" s="117"/>
      <c r="H15" s="117"/>
      <c r="I15" s="117"/>
      <c r="J15" s="117"/>
      <c r="K15" s="117"/>
      <c r="L15" s="118"/>
      <c r="M15" s="118"/>
      <c r="N15" s="118"/>
      <c r="O15" s="118"/>
      <c r="P15" s="119"/>
      <c r="Q15" s="119"/>
      <c r="R15" s="119"/>
    </row>
    <row r="16" spans="1:18" x14ac:dyDescent="0.25">
      <c r="D16" s="120"/>
      <c r="E16" s="120"/>
      <c r="F16" s="120"/>
      <c r="G16" s="120"/>
      <c r="H16" s="120"/>
      <c r="I16" s="120"/>
      <c r="J16" s="120"/>
      <c r="K16" s="120"/>
      <c r="L16" s="120"/>
      <c r="M16" s="120"/>
      <c r="N16" s="120"/>
      <c r="O16" s="120"/>
      <c r="P16" s="120"/>
      <c r="Q16" s="120"/>
      <c r="R16" s="120"/>
    </row>
    <row r="17" spans="4:18" x14ac:dyDescent="0.25">
      <c r="D17" s="120"/>
      <c r="E17" s="120"/>
      <c r="F17" s="120"/>
      <c r="G17" s="120"/>
      <c r="H17" s="120"/>
      <c r="I17" s="120"/>
      <c r="J17" s="120"/>
      <c r="K17" s="120"/>
      <c r="L17" s="120"/>
      <c r="M17" s="120"/>
      <c r="N17" s="120"/>
      <c r="O17" s="120"/>
      <c r="P17" s="120"/>
      <c r="Q17" s="120"/>
      <c r="R17" s="120"/>
    </row>
  </sheetData>
  <sheetProtection algorithmName="SHA-512" hashValue="G/h23ROa4YY3ksmqViDtmQLxZ+ls/EfOA6Ob/IhsKN8b/+BsQNhG3t3QsBqXDLy/rauDfYeDB5KM6nkGv4Q/rw==" saltValue="lzmjZaIy7c+dWS1RN1Bdmw==" spinCount="100000" sheet="1" formatCells="0" formatColumns="0" formatRows="0" selectLockedCells="1"/>
  <mergeCells count="4">
    <mergeCell ref="B3:B6"/>
    <mergeCell ref="B8:B10"/>
    <mergeCell ref="E2:G2"/>
    <mergeCell ref="C1:G1"/>
  </mergeCells>
  <conditionalFormatting sqref="D6">
    <cfRule type="containsText" dxfId="47" priority="1" stopIfTrue="1" operator="containsText" text="Este Sub Item debe">
      <formula>NOT(ISERROR(SEARCH("Este Sub Item debe",D6)))</formula>
    </cfRule>
  </conditionalFormatting>
  <printOptions horizontalCentered="1"/>
  <pageMargins left="0" right="0" top="0.74803149606299213" bottom="0.74803149606299213" header="0.31496062992125984" footer="0.31496062992125984"/>
  <pageSetup scale="69" orientation="landscape" r:id="rId1"/>
  <headerFooter alignWithMargins="0">
    <oddFooter>&amp;L&amp;A - &amp;F
&amp;D</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3E35A-8BE4-48BF-82A9-A9891F5B3483}">
  <dimension ref="A1:M72"/>
  <sheetViews>
    <sheetView showGridLines="0" workbookViewId="0">
      <selection activeCell="A40" sqref="A40:XFD43"/>
    </sheetView>
  </sheetViews>
  <sheetFormatPr baseColWidth="10" defaultRowHeight="12" x14ac:dyDescent="0.25"/>
  <cols>
    <col min="1" max="1" width="30.28515625" style="502" customWidth="1"/>
    <col min="2" max="2" width="28" style="502" customWidth="1"/>
    <col min="3" max="3" width="19.5703125" style="502" customWidth="1"/>
    <col min="4" max="4" width="15" style="502" customWidth="1"/>
    <col min="5" max="5" width="12.5703125" style="502" customWidth="1"/>
    <col min="6" max="6" width="12.7109375" style="502" customWidth="1"/>
    <col min="7" max="7" width="12.42578125" style="502" customWidth="1"/>
    <col min="8" max="8" width="12.28515625" style="502" customWidth="1"/>
    <col min="9" max="9" width="12.85546875" style="502" customWidth="1"/>
    <col min="10" max="11" width="12.5703125" style="502" customWidth="1"/>
    <col min="12" max="12" width="12.85546875" style="502" customWidth="1"/>
    <col min="13" max="16384" width="11.42578125" style="502"/>
  </cols>
  <sheetData>
    <row r="1" spans="1:12" s="570" customFormat="1" x14ac:dyDescent="0.25"/>
    <row r="2" spans="1:12" s="572" customFormat="1" ht="17.25" customHeight="1" x14ac:dyDescent="0.25">
      <c r="A2" s="571" t="s">
        <v>84</v>
      </c>
    </row>
    <row r="3" spans="1:12" s="570" customFormat="1" ht="30" customHeight="1" x14ac:dyDescent="0.25">
      <c r="A3" s="573" t="s">
        <v>149</v>
      </c>
      <c r="B3" s="573"/>
      <c r="C3" s="573"/>
      <c r="D3" s="573"/>
      <c r="E3" s="573"/>
      <c r="F3" s="573"/>
      <c r="G3" s="573"/>
      <c r="H3" s="573"/>
      <c r="I3" s="573"/>
      <c r="J3" s="573"/>
      <c r="K3" s="573"/>
      <c r="L3" s="573"/>
    </row>
    <row r="4" spans="1:12" s="570" customFormat="1" ht="15" customHeight="1" thickBot="1" x14ac:dyDescent="0.3">
      <c r="A4" s="570" t="s">
        <v>229</v>
      </c>
    </row>
    <row r="5" spans="1:12" ht="36.75" thickBot="1" x14ac:dyDescent="0.3">
      <c r="A5" s="504" t="s">
        <v>150</v>
      </c>
      <c r="B5" s="505" t="s">
        <v>151</v>
      </c>
      <c r="C5" s="505" t="s">
        <v>152</v>
      </c>
      <c r="D5" s="505" t="s">
        <v>153</v>
      </c>
      <c r="E5" s="505" t="s">
        <v>154</v>
      </c>
      <c r="F5" s="505" t="s">
        <v>155</v>
      </c>
      <c r="G5" s="505" t="s">
        <v>156</v>
      </c>
      <c r="H5" s="505" t="s">
        <v>157</v>
      </c>
      <c r="I5" s="505" t="s">
        <v>158</v>
      </c>
      <c r="J5" s="505" t="s">
        <v>159</v>
      </c>
      <c r="K5" s="491" t="s">
        <v>160</v>
      </c>
      <c r="L5" s="492" t="s">
        <v>161</v>
      </c>
    </row>
    <row r="6" spans="1:12" ht="38.25" customHeight="1" thickBot="1" x14ac:dyDescent="0.3">
      <c r="A6" s="506" t="s">
        <v>162</v>
      </c>
      <c r="B6" s="507" t="s">
        <v>163</v>
      </c>
      <c r="C6" s="508"/>
      <c r="D6" s="509"/>
      <c r="E6" s="508"/>
      <c r="F6" s="510">
        <f>+C6*D6*E6</f>
        <v>0</v>
      </c>
      <c r="G6" s="508"/>
      <c r="H6" s="508">
        <f>12</f>
        <v>12</v>
      </c>
      <c r="I6" s="562">
        <f>+G6+H6</f>
        <v>12</v>
      </c>
      <c r="J6" s="563">
        <f>+F6*I6</f>
        <v>0</v>
      </c>
      <c r="K6" s="564">
        <f>+F6*G6</f>
        <v>0</v>
      </c>
      <c r="L6" s="565">
        <f>+F6*H6</f>
        <v>0</v>
      </c>
    </row>
    <row r="7" spans="1:12" ht="19.5" customHeight="1" thickBot="1" x14ac:dyDescent="0.3">
      <c r="A7" s="511" t="s">
        <v>164</v>
      </c>
      <c r="B7" s="512"/>
      <c r="C7" s="512"/>
      <c r="D7" s="512"/>
      <c r="E7" s="512"/>
      <c r="F7" s="512"/>
      <c r="G7" s="512"/>
      <c r="H7" s="512"/>
      <c r="I7" s="512"/>
      <c r="J7" s="513">
        <f>+J6</f>
        <v>0</v>
      </c>
      <c r="K7" s="513">
        <f>+K6</f>
        <v>0</v>
      </c>
      <c r="L7" s="514">
        <f>+L6</f>
        <v>0</v>
      </c>
    </row>
    <row r="8" spans="1:12" s="570" customFormat="1" x14ac:dyDescent="0.25"/>
    <row r="9" spans="1:12" s="572" customFormat="1" ht="17.25" customHeight="1" x14ac:dyDescent="0.25">
      <c r="A9" s="571" t="s">
        <v>165</v>
      </c>
    </row>
    <row r="10" spans="1:12" s="570" customFormat="1" ht="28.5" customHeight="1" x14ac:dyDescent="0.25">
      <c r="A10" s="573" t="s">
        <v>166</v>
      </c>
      <c r="B10" s="573"/>
      <c r="C10" s="573"/>
      <c r="D10" s="573"/>
      <c r="E10" s="573"/>
      <c r="F10" s="573"/>
      <c r="G10" s="573"/>
    </row>
    <row r="11" spans="1:12" s="570" customFormat="1" ht="15" customHeight="1" thickBot="1" x14ac:dyDescent="0.3">
      <c r="A11" s="570" t="s">
        <v>167</v>
      </c>
    </row>
    <row r="12" spans="1:12" s="520" customFormat="1" ht="60" customHeight="1" x14ac:dyDescent="0.25">
      <c r="A12" s="515" t="s">
        <v>168</v>
      </c>
      <c r="B12" s="516" t="s">
        <v>169</v>
      </c>
      <c r="C12" s="517" t="s">
        <v>170</v>
      </c>
      <c r="D12" s="517" t="s">
        <v>171</v>
      </c>
      <c r="E12" s="517" t="s">
        <v>172</v>
      </c>
      <c r="F12" s="518" t="s">
        <v>173</v>
      </c>
      <c r="G12" s="519" t="s">
        <v>174</v>
      </c>
    </row>
    <row r="13" spans="1:12" ht="24.95" customHeight="1" x14ac:dyDescent="0.25">
      <c r="A13" s="521"/>
      <c r="B13" s="522"/>
      <c r="C13" s="523"/>
      <c r="D13" s="497"/>
      <c r="E13" s="524"/>
      <c r="F13" s="525"/>
      <c r="G13" s="526">
        <f t="shared" ref="G13:G15" si="0">D13*E13*F13</f>
        <v>0</v>
      </c>
    </row>
    <row r="14" spans="1:12" ht="24.95" customHeight="1" x14ac:dyDescent="0.25">
      <c r="A14" s="521"/>
      <c r="B14" s="522"/>
      <c r="C14" s="523"/>
      <c r="D14" s="501"/>
      <c r="E14" s="524"/>
      <c r="F14" s="525"/>
      <c r="G14" s="526">
        <f t="shared" si="0"/>
        <v>0</v>
      </c>
    </row>
    <row r="15" spans="1:12" ht="24.95" customHeight="1" x14ac:dyDescent="0.25">
      <c r="A15" s="521"/>
      <c r="B15" s="522"/>
      <c r="C15" s="523"/>
      <c r="D15" s="501"/>
      <c r="E15" s="524"/>
      <c r="F15" s="525"/>
      <c r="G15" s="526">
        <f t="shared" si="0"/>
        <v>0</v>
      </c>
    </row>
    <row r="16" spans="1:12" ht="24.95" customHeight="1" thickBot="1" x14ac:dyDescent="0.3">
      <c r="A16" s="527" t="s">
        <v>164</v>
      </c>
      <c r="B16" s="528"/>
      <c r="C16" s="528"/>
      <c r="D16" s="528"/>
      <c r="E16" s="528"/>
      <c r="F16" s="528">
        <f>SUM(G13:G15)</f>
        <v>0</v>
      </c>
      <c r="G16" s="529">
        <f>SUM(G13:G15)</f>
        <v>0</v>
      </c>
    </row>
    <row r="17" spans="1:13" s="570" customFormat="1" x14ac:dyDescent="0.25"/>
    <row r="18" spans="1:13" s="572" customFormat="1" ht="17.25" customHeight="1" x14ac:dyDescent="0.25">
      <c r="A18" s="571" t="s">
        <v>175</v>
      </c>
    </row>
    <row r="19" spans="1:13" s="570" customFormat="1" ht="26.25" customHeight="1" x14ac:dyDescent="0.25">
      <c r="A19" s="573" t="s">
        <v>176</v>
      </c>
      <c r="B19" s="573"/>
      <c r="C19" s="573"/>
      <c r="D19" s="573"/>
      <c r="E19" s="573"/>
      <c r="F19" s="573"/>
      <c r="G19" s="573"/>
      <c r="H19" s="573"/>
      <c r="I19" s="573"/>
      <c r="J19" s="573"/>
      <c r="K19" s="573"/>
    </row>
    <row r="20" spans="1:13" s="570" customFormat="1" ht="17.25" customHeight="1" thickBot="1" x14ac:dyDescent="0.3">
      <c r="A20" s="570" t="s">
        <v>167</v>
      </c>
    </row>
    <row r="21" spans="1:13" ht="48" x14ac:dyDescent="0.25">
      <c r="A21" s="515" t="s">
        <v>177</v>
      </c>
      <c r="B21" s="516" t="s">
        <v>178</v>
      </c>
      <c r="C21" s="530" t="s">
        <v>179</v>
      </c>
      <c r="D21" s="530" t="s">
        <v>180</v>
      </c>
      <c r="E21" s="517" t="s">
        <v>181</v>
      </c>
      <c r="F21" s="518" t="s">
        <v>182</v>
      </c>
      <c r="G21" s="518" t="s">
        <v>183</v>
      </c>
      <c r="H21" s="518" t="s">
        <v>184</v>
      </c>
      <c r="I21" s="518" t="s">
        <v>185</v>
      </c>
      <c r="J21" s="491" t="s">
        <v>160</v>
      </c>
      <c r="K21" s="492" t="s">
        <v>161</v>
      </c>
    </row>
    <row r="22" spans="1:13" ht="24.95" customHeight="1" x14ac:dyDescent="0.25">
      <c r="A22" s="495"/>
      <c r="B22" s="496"/>
      <c r="C22" s="497"/>
      <c r="D22" s="498"/>
      <c r="E22" s="497">
        <f>+C22*D22</f>
        <v>0</v>
      </c>
      <c r="F22" s="525"/>
      <c r="G22" s="525"/>
      <c r="H22" s="525">
        <f>+F22+G22</f>
        <v>0</v>
      </c>
      <c r="I22" s="531">
        <f t="shared" ref="I22:I28" si="1">E22*H22</f>
        <v>0</v>
      </c>
      <c r="J22" s="501">
        <f>+$E22*F22</f>
        <v>0</v>
      </c>
      <c r="K22" s="532">
        <f>+$E22*G22</f>
        <v>0</v>
      </c>
      <c r="M22" s="502" t="s">
        <v>186</v>
      </c>
    </row>
    <row r="23" spans="1:13" ht="24.95" customHeight="1" x14ac:dyDescent="0.25">
      <c r="A23" s="495"/>
      <c r="B23" s="496"/>
      <c r="C23" s="497"/>
      <c r="D23" s="498"/>
      <c r="E23" s="497">
        <f t="shared" ref="E23:E28" si="2">+C23*D23</f>
        <v>0</v>
      </c>
      <c r="F23" s="525"/>
      <c r="G23" s="525"/>
      <c r="H23" s="525">
        <f t="shared" ref="H23:H28" si="3">+F23+G23</f>
        <v>0</v>
      </c>
      <c r="I23" s="531">
        <f t="shared" si="1"/>
        <v>0</v>
      </c>
      <c r="J23" s="501">
        <f t="shared" ref="J23:K28" si="4">+$E23*F23</f>
        <v>0</v>
      </c>
      <c r="K23" s="532">
        <f t="shared" si="4"/>
        <v>0</v>
      </c>
      <c r="M23" s="502" t="s">
        <v>187</v>
      </c>
    </row>
    <row r="24" spans="1:13" ht="24.95" customHeight="1" x14ac:dyDescent="0.25">
      <c r="A24" s="495"/>
      <c r="B24" s="496"/>
      <c r="C24" s="497"/>
      <c r="D24" s="498"/>
      <c r="E24" s="497">
        <f t="shared" si="2"/>
        <v>0</v>
      </c>
      <c r="F24" s="525"/>
      <c r="G24" s="525"/>
      <c r="H24" s="525">
        <f t="shared" si="3"/>
        <v>0</v>
      </c>
      <c r="I24" s="531">
        <f t="shared" si="1"/>
        <v>0</v>
      </c>
      <c r="J24" s="501">
        <f t="shared" si="4"/>
        <v>0</v>
      </c>
      <c r="K24" s="532">
        <f t="shared" si="4"/>
        <v>0</v>
      </c>
      <c r="M24" s="502" t="s">
        <v>188</v>
      </c>
    </row>
    <row r="25" spans="1:13" ht="24.95" customHeight="1" x14ac:dyDescent="0.25">
      <c r="A25" s="495"/>
      <c r="B25" s="496"/>
      <c r="C25" s="497"/>
      <c r="D25" s="498"/>
      <c r="E25" s="497">
        <f t="shared" si="2"/>
        <v>0</v>
      </c>
      <c r="F25" s="525"/>
      <c r="G25" s="525"/>
      <c r="H25" s="525">
        <f t="shared" si="3"/>
        <v>0</v>
      </c>
      <c r="I25" s="531">
        <f t="shared" si="1"/>
        <v>0</v>
      </c>
      <c r="J25" s="501">
        <f t="shared" si="4"/>
        <v>0</v>
      </c>
      <c r="K25" s="532">
        <f t="shared" si="4"/>
        <v>0</v>
      </c>
      <c r="M25" s="502" t="s">
        <v>189</v>
      </c>
    </row>
    <row r="26" spans="1:13" ht="24.95" customHeight="1" x14ac:dyDescent="0.25">
      <c r="A26" s="495"/>
      <c r="B26" s="496"/>
      <c r="C26" s="497"/>
      <c r="D26" s="498"/>
      <c r="E26" s="497">
        <f t="shared" si="2"/>
        <v>0</v>
      </c>
      <c r="F26" s="525"/>
      <c r="G26" s="525"/>
      <c r="H26" s="525">
        <f t="shared" si="3"/>
        <v>0</v>
      </c>
      <c r="I26" s="531">
        <f t="shared" si="1"/>
        <v>0</v>
      </c>
      <c r="J26" s="501">
        <f t="shared" si="4"/>
        <v>0</v>
      </c>
      <c r="K26" s="532">
        <f t="shared" si="4"/>
        <v>0</v>
      </c>
    </row>
    <row r="27" spans="1:13" ht="24.95" customHeight="1" x14ac:dyDescent="0.25">
      <c r="A27" s="495"/>
      <c r="B27" s="499"/>
      <c r="C27" s="497"/>
      <c r="D27" s="498"/>
      <c r="E27" s="497">
        <f t="shared" si="2"/>
        <v>0</v>
      </c>
      <c r="F27" s="525"/>
      <c r="G27" s="525"/>
      <c r="H27" s="525">
        <f t="shared" si="3"/>
        <v>0</v>
      </c>
      <c r="I27" s="531">
        <f t="shared" si="1"/>
        <v>0</v>
      </c>
      <c r="J27" s="501">
        <f t="shared" si="4"/>
        <v>0</v>
      </c>
      <c r="K27" s="532">
        <f t="shared" si="4"/>
        <v>0</v>
      </c>
    </row>
    <row r="28" spans="1:13" ht="24.95" customHeight="1" x14ac:dyDescent="0.25">
      <c r="A28" s="495"/>
      <c r="B28" s="500"/>
      <c r="C28" s="501"/>
      <c r="D28" s="498"/>
      <c r="E28" s="497">
        <f t="shared" si="2"/>
        <v>0</v>
      </c>
      <c r="F28" s="525"/>
      <c r="G28" s="525"/>
      <c r="H28" s="525">
        <f t="shared" si="3"/>
        <v>0</v>
      </c>
      <c r="I28" s="531">
        <f t="shared" si="1"/>
        <v>0</v>
      </c>
      <c r="J28" s="501">
        <f t="shared" si="4"/>
        <v>0</v>
      </c>
      <c r="K28" s="532">
        <f t="shared" si="4"/>
        <v>0</v>
      </c>
    </row>
    <row r="29" spans="1:13" ht="24.95" customHeight="1" thickBot="1" x14ac:dyDescent="0.3">
      <c r="A29" s="533" t="s">
        <v>164</v>
      </c>
      <c r="B29" s="534"/>
      <c r="C29" s="534"/>
      <c r="D29" s="534"/>
      <c r="E29" s="534"/>
      <c r="F29" s="534"/>
      <c r="G29" s="534"/>
      <c r="H29" s="535"/>
      <c r="I29" s="536">
        <f>SUM(I22:I28)</f>
        <v>0</v>
      </c>
      <c r="J29" s="537">
        <f>SUM(J22:J28)</f>
        <v>0</v>
      </c>
      <c r="K29" s="538">
        <f>SUM(K22:K28)</f>
        <v>0</v>
      </c>
    </row>
    <row r="30" spans="1:13" s="570" customFormat="1" x14ac:dyDescent="0.25"/>
    <row r="31" spans="1:13" s="572" customFormat="1" ht="17.25" customHeight="1" x14ac:dyDescent="0.25">
      <c r="A31" s="571" t="s">
        <v>175</v>
      </c>
    </row>
    <row r="32" spans="1:13" s="570" customFormat="1" ht="15" customHeight="1" x14ac:dyDescent="0.25">
      <c r="A32" s="570" t="s">
        <v>190</v>
      </c>
    </row>
    <row r="33" spans="1:10" s="570" customFormat="1" ht="15" customHeight="1" x14ac:dyDescent="0.25">
      <c r="A33" s="570" t="s">
        <v>191</v>
      </c>
    </row>
    <row r="34" spans="1:10" s="570" customFormat="1" ht="15" customHeight="1" thickBot="1" x14ac:dyDescent="0.3">
      <c r="A34" s="570" t="s">
        <v>167</v>
      </c>
    </row>
    <row r="35" spans="1:10" ht="36" x14ac:dyDescent="0.25">
      <c r="A35" s="539" t="s">
        <v>192</v>
      </c>
      <c r="B35" s="540" t="s">
        <v>193</v>
      </c>
      <c r="C35" s="540" t="s">
        <v>194</v>
      </c>
      <c r="D35" s="540" t="s">
        <v>195</v>
      </c>
      <c r="E35" s="540" t="s">
        <v>196</v>
      </c>
      <c r="F35" s="540" t="s">
        <v>197</v>
      </c>
      <c r="G35" s="540" t="s">
        <v>198</v>
      </c>
      <c r="H35" s="541" t="s">
        <v>199</v>
      </c>
      <c r="I35" s="493" t="s">
        <v>160</v>
      </c>
      <c r="J35" s="494" t="s">
        <v>161</v>
      </c>
    </row>
    <row r="36" spans="1:10" ht="33" customHeight="1" x14ac:dyDescent="0.25">
      <c r="A36" s="542" t="s">
        <v>200</v>
      </c>
      <c r="B36" s="543"/>
      <c r="C36" s="544"/>
      <c r="D36" s="545"/>
      <c r="E36" s="546"/>
      <c r="F36" s="546"/>
      <c r="G36" s="546">
        <f>+E36+F36</f>
        <v>0</v>
      </c>
      <c r="H36" s="547">
        <f>C36*D36*G36</f>
        <v>0</v>
      </c>
      <c r="I36" s="548">
        <f>+$C36*$D36*E36</f>
        <v>0</v>
      </c>
      <c r="J36" s="549">
        <f>+$C36*$D36*F36</f>
        <v>0</v>
      </c>
    </row>
    <row r="37" spans="1:10" ht="33" customHeight="1" x14ac:dyDescent="0.25">
      <c r="A37" s="542" t="s">
        <v>201</v>
      </c>
      <c r="B37" s="543"/>
      <c r="C37" s="544"/>
      <c r="D37" s="545"/>
      <c r="E37" s="546"/>
      <c r="F37" s="546"/>
      <c r="G37" s="546">
        <f t="shared" ref="G37:G38" si="5">+E37+F37</f>
        <v>0</v>
      </c>
      <c r="H37" s="547">
        <f t="shared" ref="H37:H38" si="6">C37*D37*G37</f>
        <v>0</v>
      </c>
      <c r="I37" s="548">
        <f t="shared" ref="I37:J38" si="7">+$C37*$D37*E37</f>
        <v>0</v>
      </c>
      <c r="J37" s="549">
        <f t="shared" si="7"/>
        <v>0</v>
      </c>
    </row>
    <row r="38" spans="1:10" ht="33" customHeight="1" x14ac:dyDescent="0.25">
      <c r="A38" s="542" t="s">
        <v>202</v>
      </c>
      <c r="B38" s="543"/>
      <c r="C38" s="544"/>
      <c r="D38" s="545"/>
      <c r="E38" s="546"/>
      <c r="F38" s="546"/>
      <c r="G38" s="546">
        <f t="shared" si="5"/>
        <v>0</v>
      </c>
      <c r="H38" s="547">
        <f t="shared" si="6"/>
        <v>0</v>
      </c>
      <c r="I38" s="548">
        <f t="shared" si="7"/>
        <v>0</v>
      </c>
      <c r="J38" s="549">
        <f t="shared" si="7"/>
        <v>0</v>
      </c>
    </row>
    <row r="39" spans="1:10" ht="24.75" customHeight="1" thickBot="1" x14ac:dyDescent="0.3">
      <c r="A39" s="550" t="s">
        <v>164</v>
      </c>
      <c r="B39" s="551"/>
      <c r="C39" s="551"/>
      <c r="D39" s="551"/>
      <c r="E39" s="551"/>
      <c r="F39" s="551"/>
      <c r="G39" s="551"/>
      <c r="H39" s="552">
        <f>H36+H38</f>
        <v>0</v>
      </c>
      <c r="I39" s="553">
        <f>SUM(I36:I38)</f>
        <v>0</v>
      </c>
      <c r="J39" s="554">
        <f>SUM(J36:J38)</f>
        <v>0</v>
      </c>
    </row>
    <row r="40" spans="1:10" s="574" customFormat="1" ht="24.75" customHeight="1" x14ac:dyDescent="0.2"/>
    <row r="41" spans="1:10" s="572" customFormat="1" ht="17.25" customHeight="1" x14ac:dyDescent="0.25">
      <c r="A41" s="571" t="s">
        <v>175</v>
      </c>
    </row>
    <row r="42" spans="1:10" s="570" customFormat="1" ht="15" customHeight="1" x14ac:dyDescent="0.25">
      <c r="A42" s="570" t="s">
        <v>203</v>
      </c>
    </row>
    <row r="43" spans="1:10" s="570" customFormat="1" ht="15" customHeight="1" thickBot="1" x14ac:dyDescent="0.3">
      <c r="A43" s="570" t="s">
        <v>167</v>
      </c>
    </row>
    <row r="44" spans="1:10" ht="36" x14ac:dyDescent="0.25">
      <c r="A44" s="539" t="s">
        <v>204</v>
      </c>
      <c r="B44" s="540" t="s">
        <v>205</v>
      </c>
      <c r="C44" s="540" t="s">
        <v>206</v>
      </c>
      <c r="D44" s="540" t="s">
        <v>195</v>
      </c>
      <c r="E44" s="540" t="s">
        <v>196</v>
      </c>
      <c r="F44" s="540" t="s">
        <v>197</v>
      </c>
      <c r="G44" s="540" t="s">
        <v>198</v>
      </c>
      <c r="H44" s="541" t="s">
        <v>199</v>
      </c>
      <c r="I44" s="493" t="s">
        <v>160</v>
      </c>
      <c r="J44" s="494" t="s">
        <v>161</v>
      </c>
    </row>
    <row r="45" spans="1:10" ht="37.5" customHeight="1" x14ac:dyDescent="0.25">
      <c r="A45" s="542" t="s">
        <v>207</v>
      </c>
      <c r="B45" s="543" t="s">
        <v>208</v>
      </c>
      <c r="C45" s="544"/>
      <c r="D45" s="545"/>
      <c r="E45" s="546"/>
      <c r="F45" s="546"/>
      <c r="G45" s="546">
        <f t="shared" ref="G45:G47" si="8">+E45+F45</f>
        <v>0</v>
      </c>
      <c r="H45" s="547">
        <f>C45*D45*G45</f>
        <v>0</v>
      </c>
      <c r="I45" s="548">
        <f>+$C45*$D45*E45</f>
        <v>0</v>
      </c>
      <c r="J45" s="549">
        <f>+$C45*$D45*F45</f>
        <v>0</v>
      </c>
    </row>
    <row r="46" spans="1:10" ht="37.5" customHeight="1" x14ac:dyDescent="0.25">
      <c r="A46" s="542" t="s">
        <v>207</v>
      </c>
      <c r="B46" s="543" t="s">
        <v>209</v>
      </c>
      <c r="C46" s="544"/>
      <c r="D46" s="545"/>
      <c r="E46" s="546"/>
      <c r="F46" s="546"/>
      <c r="G46" s="546">
        <f t="shared" si="8"/>
        <v>0</v>
      </c>
      <c r="H46" s="547">
        <f t="shared" ref="H46:H47" si="9">C46*D46*G46</f>
        <v>0</v>
      </c>
      <c r="I46" s="548">
        <f t="shared" ref="I46:J47" si="10">+$C46*$D46*E46</f>
        <v>0</v>
      </c>
      <c r="J46" s="549">
        <f t="shared" si="10"/>
        <v>0</v>
      </c>
    </row>
    <row r="47" spans="1:10" ht="37.5" customHeight="1" x14ac:dyDescent="0.25">
      <c r="A47" s="542" t="s">
        <v>207</v>
      </c>
      <c r="B47" s="543" t="s">
        <v>210</v>
      </c>
      <c r="C47" s="544"/>
      <c r="D47" s="545"/>
      <c r="E47" s="546"/>
      <c r="F47" s="546"/>
      <c r="G47" s="546">
        <f t="shared" si="8"/>
        <v>0</v>
      </c>
      <c r="H47" s="547">
        <f t="shared" si="9"/>
        <v>0</v>
      </c>
      <c r="I47" s="548">
        <f t="shared" si="10"/>
        <v>0</v>
      </c>
      <c r="J47" s="549">
        <f t="shared" si="10"/>
        <v>0</v>
      </c>
    </row>
    <row r="48" spans="1:10" ht="24.75" customHeight="1" thickBot="1" x14ac:dyDescent="0.3">
      <c r="A48" s="550" t="s">
        <v>164</v>
      </c>
      <c r="B48" s="551"/>
      <c r="C48" s="551"/>
      <c r="D48" s="551"/>
      <c r="E48" s="551"/>
      <c r="F48" s="551"/>
      <c r="G48" s="551"/>
      <c r="H48" s="552">
        <f>H45+H47</f>
        <v>0</v>
      </c>
      <c r="I48" s="553">
        <f>SUM(I45:I47)</f>
        <v>0</v>
      </c>
      <c r="J48" s="554">
        <f>SUM(J45:J47)</f>
        <v>0</v>
      </c>
    </row>
    <row r="49" spans="1:11" s="555" customFormat="1" ht="24.75" customHeight="1" x14ac:dyDescent="0.2"/>
    <row r="50" spans="1:11" s="567" customFormat="1" ht="17.25" customHeight="1" x14ac:dyDescent="0.25">
      <c r="A50" s="566" t="s">
        <v>175</v>
      </c>
    </row>
    <row r="51" spans="1:11" ht="15" customHeight="1" x14ac:dyDescent="0.25">
      <c r="A51" s="502" t="s">
        <v>211</v>
      </c>
    </row>
    <row r="52" spans="1:11" ht="15" customHeight="1" thickBot="1" x14ac:dyDescent="0.3">
      <c r="A52" s="502" t="s">
        <v>167</v>
      </c>
    </row>
    <row r="53" spans="1:11" s="520" customFormat="1" ht="60" customHeight="1" x14ac:dyDescent="0.25">
      <c r="A53" s="515" t="s">
        <v>212</v>
      </c>
      <c r="B53" s="540" t="s">
        <v>213</v>
      </c>
      <c r="C53" s="516" t="s">
        <v>214</v>
      </c>
      <c r="D53" s="517" t="s">
        <v>215</v>
      </c>
      <c r="E53" s="517" t="s">
        <v>216</v>
      </c>
      <c r="F53" s="518" t="s">
        <v>217</v>
      </c>
      <c r="G53" s="519" t="s">
        <v>218</v>
      </c>
    </row>
    <row r="54" spans="1:11" ht="24.95" customHeight="1" x14ac:dyDescent="0.25">
      <c r="A54" s="521"/>
      <c r="B54" s="522"/>
      <c r="C54" s="523"/>
      <c r="D54" s="497"/>
      <c r="E54" s="524"/>
      <c r="F54" s="525"/>
      <c r="G54" s="526">
        <f>E54*F54</f>
        <v>0</v>
      </c>
      <c r="K54" s="568" t="s">
        <v>219</v>
      </c>
    </row>
    <row r="55" spans="1:11" ht="24.95" customHeight="1" x14ac:dyDescent="0.25">
      <c r="A55" s="521"/>
      <c r="B55" s="522"/>
      <c r="C55" s="523"/>
      <c r="D55" s="501"/>
      <c r="E55" s="524"/>
      <c r="F55" s="525"/>
      <c r="G55" s="526">
        <f t="shared" ref="G55:G58" si="11">E55*F55</f>
        <v>0</v>
      </c>
      <c r="K55" s="568" t="s">
        <v>220</v>
      </c>
    </row>
    <row r="56" spans="1:11" ht="24.95" customHeight="1" x14ac:dyDescent="0.25">
      <c r="A56" s="521"/>
      <c r="B56" s="522"/>
      <c r="C56" s="523"/>
      <c r="D56" s="501"/>
      <c r="E56" s="524"/>
      <c r="F56" s="525"/>
      <c r="G56" s="526">
        <f t="shared" si="11"/>
        <v>0</v>
      </c>
      <c r="K56" s="568" t="s">
        <v>221</v>
      </c>
    </row>
    <row r="57" spans="1:11" ht="24.95" customHeight="1" x14ac:dyDescent="0.25">
      <c r="A57" s="521"/>
      <c r="B57" s="522"/>
      <c r="C57" s="523"/>
      <c r="D57" s="501"/>
      <c r="E57" s="524"/>
      <c r="F57" s="525"/>
      <c r="G57" s="526">
        <f t="shared" si="11"/>
        <v>0</v>
      </c>
      <c r="K57" s="568" t="s">
        <v>222</v>
      </c>
    </row>
    <row r="58" spans="1:11" ht="24.95" customHeight="1" x14ac:dyDescent="0.25">
      <c r="A58" s="521"/>
      <c r="B58" s="522"/>
      <c r="C58" s="523"/>
      <c r="D58" s="501"/>
      <c r="E58" s="524"/>
      <c r="F58" s="525"/>
      <c r="G58" s="526">
        <f t="shared" si="11"/>
        <v>0</v>
      </c>
    </row>
    <row r="59" spans="1:11" ht="24.95" customHeight="1" thickBot="1" x14ac:dyDescent="0.3">
      <c r="A59" s="556" t="s">
        <v>164</v>
      </c>
      <c r="B59" s="557"/>
      <c r="C59" s="557"/>
      <c r="D59" s="557"/>
      <c r="E59" s="557"/>
      <c r="F59" s="558">
        <f>SUM(G54:G58)</f>
        <v>0</v>
      </c>
      <c r="G59" s="529">
        <f>SUM(G54:G58)</f>
        <v>0</v>
      </c>
    </row>
    <row r="61" spans="1:11" s="567" customFormat="1" ht="17.25" customHeight="1" x14ac:dyDescent="0.25">
      <c r="A61" s="566" t="s">
        <v>223</v>
      </c>
    </row>
    <row r="62" spans="1:11" ht="27" customHeight="1" x14ac:dyDescent="0.25">
      <c r="A62" s="503" t="s">
        <v>224</v>
      </c>
      <c r="B62" s="503"/>
      <c r="C62" s="503"/>
      <c r="D62" s="503"/>
      <c r="E62" s="503"/>
      <c r="F62" s="503"/>
      <c r="G62" s="503"/>
    </row>
    <row r="63" spans="1:11" ht="15" customHeight="1" thickBot="1" x14ac:dyDescent="0.3">
      <c r="A63" s="502" t="s">
        <v>225</v>
      </c>
    </row>
    <row r="64" spans="1:11" ht="48" x14ac:dyDescent="0.25">
      <c r="A64" s="515" t="s">
        <v>177</v>
      </c>
      <c r="B64" s="516" t="s">
        <v>178</v>
      </c>
      <c r="C64" s="530" t="s">
        <v>179</v>
      </c>
      <c r="D64" s="530" t="s">
        <v>180</v>
      </c>
      <c r="E64" s="517" t="s">
        <v>181</v>
      </c>
      <c r="F64" s="518" t="s">
        <v>182</v>
      </c>
      <c r="G64" s="519" t="s">
        <v>218</v>
      </c>
    </row>
    <row r="65" spans="1:10" ht="24.95" customHeight="1" x14ac:dyDescent="0.25">
      <c r="A65" s="495"/>
      <c r="B65" s="496"/>
      <c r="C65" s="497"/>
      <c r="D65" s="498"/>
      <c r="E65" s="497">
        <f>+C65*D65</f>
        <v>0</v>
      </c>
      <c r="F65" s="525"/>
      <c r="G65" s="559">
        <f>E65*F65</f>
        <v>0</v>
      </c>
      <c r="J65" s="560" t="s">
        <v>226</v>
      </c>
    </row>
    <row r="66" spans="1:10" ht="24.95" customHeight="1" x14ac:dyDescent="0.25">
      <c r="A66" s="495"/>
      <c r="B66" s="496"/>
      <c r="C66" s="497"/>
      <c r="D66" s="498"/>
      <c r="E66" s="497">
        <f t="shared" ref="E66:E71" si="12">+C66*D66</f>
        <v>0</v>
      </c>
      <c r="F66" s="525"/>
      <c r="G66" s="559">
        <f t="shared" ref="G66:G71" si="13">E66*F66</f>
        <v>0</v>
      </c>
      <c r="J66" s="560" t="s">
        <v>227</v>
      </c>
    </row>
    <row r="67" spans="1:10" ht="24.95" customHeight="1" x14ac:dyDescent="0.25">
      <c r="A67" s="495"/>
      <c r="B67" s="496"/>
      <c r="C67" s="497"/>
      <c r="D67" s="498"/>
      <c r="E67" s="497">
        <f t="shared" si="12"/>
        <v>0</v>
      </c>
      <c r="F67" s="525"/>
      <c r="G67" s="559">
        <f t="shared" si="13"/>
        <v>0</v>
      </c>
      <c r="J67" s="560" t="s">
        <v>228</v>
      </c>
    </row>
    <row r="68" spans="1:10" ht="24.95" customHeight="1" x14ac:dyDescent="0.25">
      <c r="A68" s="495"/>
      <c r="B68" s="496"/>
      <c r="C68" s="497"/>
      <c r="D68" s="498"/>
      <c r="E68" s="497">
        <f t="shared" si="12"/>
        <v>0</v>
      </c>
      <c r="F68" s="525"/>
      <c r="G68" s="559">
        <f t="shared" si="13"/>
        <v>0</v>
      </c>
      <c r="J68" s="560" t="s">
        <v>187</v>
      </c>
    </row>
    <row r="69" spans="1:10" ht="24.95" customHeight="1" x14ac:dyDescent="0.25">
      <c r="A69" s="495"/>
      <c r="B69" s="496"/>
      <c r="C69" s="497"/>
      <c r="D69" s="498"/>
      <c r="E69" s="497">
        <f t="shared" si="12"/>
        <v>0</v>
      </c>
      <c r="F69" s="525"/>
      <c r="G69" s="559">
        <f t="shared" si="13"/>
        <v>0</v>
      </c>
      <c r="J69" s="560" t="s">
        <v>186</v>
      </c>
    </row>
    <row r="70" spans="1:10" ht="24.95" customHeight="1" x14ac:dyDescent="0.25">
      <c r="A70" s="495"/>
      <c r="B70" s="499"/>
      <c r="C70" s="497"/>
      <c r="D70" s="498"/>
      <c r="E70" s="497">
        <f t="shared" si="12"/>
        <v>0</v>
      </c>
      <c r="F70" s="525"/>
      <c r="G70" s="559">
        <f t="shared" si="13"/>
        <v>0</v>
      </c>
    </row>
    <row r="71" spans="1:10" ht="24.95" customHeight="1" x14ac:dyDescent="0.25">
      <c r="A71" s="495"/>
      <c r="B71" s="500"/>
      <c r="C71" s="501"/>
      <c r="D71" s="498"/>
      <c r="E71" s="497">
        <f t="shared" si="12"/>
        <v>0</v>
      </c>
      <c r="F71" s="525"/>
      <c r="G71" s="559">
        <f t="shared" si="13"/>
        <v>0</v>
      </c>
    </row>
    <row r="72" spans="1:10" ht="24.95" customHeight="1" thickBot="1" x14ac:dyDescent="0.3">
      <c r="A72" s="527" t="s">
        <v>164</v>
      </c>
      <c r="B72" s="528"/>
      <c r="C72" s="528"/>
      <c r="D72" s="528"/>
      <c r="E72" s="528"/>
      <c r="F72" s="528"/>
      <c r="G72" s="561">
        <f>SUM(G65:G71)</f>
        <v>0</v>
      </c>
    </row>
  </sheetData>
  <mergeCells count="11">
    <mergeCell ref="A3:L3"/>
    <mergeCell ref="A7:I7"/>
    <mergeCell ref="A10:G10"/>
    <mergeCell ref="A19:K19"/>
    <mergeCell ref="A62:G62"/>
    <mergeCell ref="A16:F16"/>
    <mergeCell ref="A29:H29"/>
    <mergeCell ref="A39:G39"/>
    <mergeCell ref="A48:G48"/>
    <mergeCell ref="A59:F59"/>
    <mergeCell ref="A72:F72"/>
  </mergeCells>
  <dataValidations count="3">
    <dataValidation type="list" errorStyle="information" allowBlank="1" showInputMessage="1" showErrorMessage="1" sqref="A54:A58" xr:uid="{CECDB151-FC84-4293-9D6E-26E272994859}">
      <formula1>$K$54:$K$57</formula1>
    </dataValidation>
    <dataValidation type="list" errorStyle="information" allowBlank="1" showInputMessage="1" showErrorMessage="1" sqref="A22:A28" xr:uid="{3A68C067-70CB-4226-B7FE-1178AD10998A}">
      <formula1>$M$22:$M$25</formula1>
    </dataValidation>
    <dataValidation type="list" errorStyle="information" allowBlank="1" showInputMessage="1" showErrorMessage="1" sqref="A65:A71" xr:uid="{DFC711C2-80F0-44ED-9A4D-49B4C687C526}">
      <formula1>$J$65:$J$69</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tabColor rgb="FF002060"/>
  </sheetPr>
  <dimension ref="A1:U30"/>
  <sheetViews>
    <sheetView showGridLines="0" topLeftCell="A2" zoomScale="90" zoomScaleNormal="90" workbookViewId="0">
      <pane xSplit="4" ySplit="6" topLeftCell="F8" activePane="bottomRight" state="frozen"/>
      <selection activeCell="A2" sqref="A2"/>
      <selection pane="topRight" activeCell="E2" sqref="E2"/>
      <selection pane="bottomLeft" activeCell="A8" sqref="A8"/>
      <selection pane="bottomRight" activeCell="F7" sqref="F7"/>
    </sheetView>
  </sheetViews>
  <sheetFormatPr baseColWidth="10" defaultColWidth="11.42578125" defaultRowHeight="12" x14ac:dyDescent="0.25"/>
  <cols>
    <col min="1" max="1" width="3" style="2" customWidth="1"/>
    <col min="2" max="2" width="3.85546875" style="2" customWidth="1"/>
    <col min="3" max="3" width="15" style="2" customWidth="1"/>
    <col min="4" max="4" width="32.140625" style="2" customWidth="1"/>
    <col min="5" max="16" width="15.42578125" style="2" customWidth="1"/>
    <col min="17" max="17" width="3.42578125" style="2" customWidth="1"/>
    <col min="18" max="18" width="12.7109375" style="2" customWidth="1"/>
    <col min="19" max="19" width="17.42578125" style="2" customWidth="1"/>
    <col min="20" max="20" width="20.42578125" style="2" customWidth="1"/>
    <col min="21" max="21" width="16.5703125" style="2" hidden="1" customWidth="1"/>
    <col min="22" max="22" width="9.42578125" style="2" customWidth="1"/>
    <col min="23" max="16384" width="11.42578125" style="2"/>
  </cols>
  <sheetData>
    <row r="1" spans="1:19" ht="9" customHeight="1" x14ac:dyDescent="0.25">
      <c r="A1" s="1"/>
      <c r="B1" s="1"/>
      <c r="C1" s="1"/>
      <c r="D1" s="1"/>
      <c r="E1" s="1"/>
      <c r="F1" s="1"/>
      <c r="G1" s="1"/>
      <c r="H1" s="1"/>
      <c r="I1" s="1"/>
      <c r="J1" s="1"/>
      <c r="K1" s="1"/>
      <c r="L1" s="1"/>
      <c r="M1" s="1"/>
      <c r="N1" s="1"/>
      <c r="O1" s="1"/>
      <c r="P1" s="1"/>
      <c r="Q1" s="1"/>
    </row>
    <row r="2" spans="1:19" ht="28.5" customHeight="1" x14ac:dyDescent="0.25">
      <c r="A2" s="1"/>
      <c r="B2" s="468" t="s">
        <v>37</v>
      </c>
      <c r="C2" s="468"/>
      <c r="D2" s="468"/>
      <c r="E2" s="468"/>
      <c r="F2" s="468"/>
      <c r="G2" s="468"/>
      <c r="H2" s="468"/>
      <c r="I2" s="468"/>
      <c r="J2" s="468"/>
      <c r="K2" s="468"/>
      <c r="L2" s="468"/>
      <c r="M2" s="468"/>
      <c r="N2" s="468"/>
      <c r="O2" s="468"/>
      <c r="P2" s="468"/>
      <c r="Q2" s="1"/>
    </row>
    <row r="3" spans="1:19" hidden="1" x14ac:dyDescent="0.25">
      <c r="A3" s="1"/>
      <c r="B3" s="469"/>
      <c r="C3" s="469"/>
      <c r="D3" s="469"/>
      <c r="E3" s="469"/>
      <c r="F3" s="469"/>
      <c r="G3" s="469"/>
      <c r="H3" s="469"/>
      <c r="I3" s="469"/>
      <c r="J3" s="469"/>
      <c r="K3" s="469"/>
      <c r="L3" s="469"/>
      <c r="M3" s="469"/>
      <c r="N3" s="469"/>
      <c r="O3" s="469"/>
      <c r="P3" s="469"/>
      <c r="Q3" s="1"/>
    </row>
    <row r="4" spans="1:19" ht="9" customHeight="1" thickBot="1" x14ac:dyDescent="0.3">
      <c r="A4" s="1"/>
      <c r="B4" s="470"/>
      <c r="C4" s="471"/>
      <c r="D4" s="471"/>
      <c r="E4" s="471"/>
      <c r="F4" s="471"/>
      <c r="G4" s="471"/>
      <c r="H4" s="471"/>
      <c r="I4" s="471"/>
      <c r="J4" s="471"/>
      <c r="K4" s="471"/>
      <c r="L4" s="471"/>
      <c r="M4" s="471"/>
      <c r="N4" s="471"/>
      <c r="O4" s="471"/>
      <c r="P4" s="471"/>
      <c r="Q4" s="1"/>
    </row>
    <row r="5" spans="1:19" ht="13.5" hidden="1" customHeight="1" thickBot="1" x14ac:dyDescent="0.3">
      <c r="A5" s="1"/>
      <c r="B5" s="1"/>
      <c r="C5" s="1"/>
      <c r="D5" s="1"/>
      <c r="E5" s="1"/>
      <c r="F5" s="1"/>
      <c r="G5" s="1"/>
      <c r="H5" s="1"/>
      <c r="I5" s="1"/>
      <c r="J5" s="1"/>
      <c r="K5" s="1"/>
      <c r="L5" s="1"/>
      <c r="M5" s="1"/>
      <c r="N5" s="1"/>
      <c r="O5" s="1"/>
      <c r="P5" s="3"/>
      <c r="Q5" s="1"/>
    </row>
    <row r="6" spans="1:19" ht="25.5" customHeight="1" thickBot="1" x14ac:dyDescent="0.3">
      <c r="A6" s="1"/>
      <c r="B6" s="472" t="s">
        <v>116</v>
      </c>
      <c r="C6" s="472"/>
      <c r="D6" s="473"/>
      <c r="E6" s="474" t="s">
        <v>33</v>
      </c>
      <c r="F6" s="475"/>
      <c r="G6" s="476"/>
      <c r="H6" s="474" t="s">
        <v>91</v>
      </c>
      <c r="I6" s="475"/>
      <c r="J6" s="476"/>
      <c r="K6" s="477" t="s">
        <v>108</v>
      </c>
      <c r="L6" s="478"/>
      <c r="M6" s="478"/>
      <c r="N6" s="478"/>
      <c r="O6" s="478"/>
      <c r="P6" s="479"/>
      <c r="Q6" s="4"/>
    </row>
    <row r="7" spans="1:19" ht="37.9" customHeight="1" thickBot="1" x14ac:dyDescent="0.3">
      <c r="A7" s="3"/>
      <c r="B7" s="460" t="s">
        <v>86</v>
      </c>
      <c r="C7" s="461"/>
      <c r="D7" s="5" t="s">
        <v>85</v>
      </c>
      <c r="E7" s="6" t="s">
        <v>38</v>
      </c>
      <c r="F7" s="85" t="s">
        <v>45</v>
      </c>
      <c r="G7" s="8" t="s">
        <v>39</v>
      </c>
      <c r="H7" s="6" t="s">
        <v>38</v>
      </c>
      <c r="I7" s="7" t="str">
        <f>+$F$7</f>
        <v>Modificación Solicitada
(Fecha:    )</v>
      </c>
      <c r="J7" s="8" t="s">
        <v>39</v>
      </c>
      <c r="K7" s="6" t="s">
        <v>41</v>
      </c>
      <c r="L7" s="7" t="str">
        <f>+$F$7</f>
        <v>Modificación Solicitada
(Fecha:    )</v>
      </c>
      <c r="M7" s="8" t="s">
        <v>40</v>
      </c>
      <c r="N7" s="6" t="s">
        <v>42</v>
      </c>
      <c r="O7" s="7" t="str">
        <f>+$F$7</f>
        <v>Modificación Solicitada
(Fecha:    )</v>
      </c>
      <c r="P7" s="8" t="s">
        <v>43</v>
      </c>
      <c r="Q7" s="4"/>
    </row>
    <row r="8" spans="1:19" ht="37.9" customHeight="1" x14ac:dyDescent="0.25">
      <c r="A8" s="3"/>
      <c r="B8" s="462" t="s">
        <v>3</v>
      </c>
      <c r="C8" s="464" t="s">
        <v>4</v>
      </c>
      <c r="D8" s="9" t="s">
        <v>69</v>
      </c>
      <c r="E8" s="10">
        <f t="shared" ref="E8:E16" si="0">+H8+K8+N8</f>
        <v>0</v>
      </c>
      <c r="F8" s="11">
        <f t="shared" ref="F8:F16" si="1">+I8+L8+O8</f>
        <v>0</v>
      </c>
      <c r="G8" s="12">
        <f t="shared" ref="G8:G16" si="2">SUM(E8:F8)</f>
        <v>0</v>
      </c>
      <c r="H8" s="13">
        <f>+'III.- PRESUPUESTO FINAL'!G7</f>
        <v>0</v>
      </c>
      <c r="I8" s="14"/>
      <c r="J8" s="15">
        <f t="shared" ref="J8:J13" si="3">SUM(H8:I8)</f>
        <v>0</v>
      </c>
      <c r="K8" s="13">
        <f>+'III.- PRESUPUESTO FINAL'!H7</f>
        <v>0</v>
      </c>
      <c r="L8" s="16"/>
      <c r="M8" s="17">
        <f t="shared" ref="M8:M16" si="4">SUM(K8:L8)</f>
        <v>0</v>
      </c>
      <c r="N8" s="18"/>
      <c r="O8" s="19"/>
      <c r="P8" s="20"/>
      <c r="Q8" s="4"/>
      <c r="S8" s="21"/>
    </row>
    <row r="9" spans="1:19" ht="37.9" customHeight="1" x14ac:dyDescent="0.25">
      <c r="A9" s="3"/>
      <c r="B9" s="463"/>
      <c r="C9" s="465"/>
      <c r="D9" s="22" t="s">
        <v>54</v>
      </c>
      <c r="E9" s="23">
        <f t="shared" si="0"/>
        <v>0</v>
      </c>
      <c r="F9" s="24">
        <f t="shared" si="1"/>
        <v>0</v>
      </c>
      <c r="G9" s="25">
        <f t="shared" si="2"/>
        <v>0</v>
      </c>
      <c r="H9" s="26">
        <f>+'III.- PRESUPUESTO FINAL'!G8</f>
        <v>0</v>
      </c>
      <c r="I9" s="27"/>
      <c r="J9" s="28">
        <f t="shared" si="3"/>
        <v>0</v>
      </c>
      <c r="K9" s="26">
        <f>+'III.- PRESUPUESTO FINAL'!H8</f>
        <v>0</v>
      </c>
      <c r="L9" s="29"/>
      <c r="M9" s="30">
        <f t="shared" si="4"/>
        <v>0</v>
      </c>
      <c r="N9" s="31"/>
      <c r="O9" s="32"/>
      <c r="P9" s="33"/>
      <c r="Q9" s="4"/>
      <c r="S9" s="21"/>
    </row>
    <row r="10" spans="1:19" ht="37.9" customHeight="1" x14ac:dyDescent="0.25">
      <c r="A10" s="3"/>
      <c r="B10" s="463" t="s">
        <v>5</v>
      </c>
      <c r="C10" s="465" t="s">
        <v>12</v>
      </c>
      <c r="D10" s="22" t="s">
        <v>81</v>
      </c>
      <c r="E10" s="34">
        <f t="shared" si="0"/>
        <v>0</v>
      </c>
      <c r="F10" s="35">
        <f t="shared" si="1"/>
        <v>0</v>
      </c>
      <c r="G10" s="36">
        <f t="shared" si="2"/>
        <v>0</v>
      </c>
      <c r="H10" s="26">
        <f>+'III.- PRESUPUESTO FINAL'!G9</f>
        <v>0</v>
      </c>
      <c r="I10" s="37"/>
      <c r="J10" s="38">
        <f t="shared" si="3"/>
        <v>0</v>
      </c>
      <c r="K10" s="39">
        <f>+'III.- PRESUPUESTO FINAL'!H9</f>
        <v>0</v>
      </c>
      <c r="L10" s="40"/>
      <c r="M10" s="41">
        <f t="shared" si="4"/>
        <v>0</v>
      </c>
      <c r="N10" s="31"/>
      <c r="O10" s="32"/>
      <c r="P10" s="33"/>
      <c r="Q10" s="4"/>
      <c r="S10" s="42"/>
    </row>
    <row r="11" spans="1:19" ht="37.9" customHeight="1" x14ac:dyDescent="0.25">
      <c r="A11" s="3"/>
      <c r="B11" s="463"/>
      <c r="C11" s="465"/>
      <c r="D11" s="22" t="s">
        <v>82</v>
      </c>
      <c r="E11" s="34">
        <f t="shared" si="0"/>
        <v>0</v>
      </c>
      <c r="F11" s="35">
        <f t="shared" si="1"/>
        <v>0</v>
      </c>
      <c r="G11" s="36">
        <f t="shared" si="2"/>
        <v>0</v>
      </c>
      <c r="H11" s="26">
        <f>+'III.- PRESUPUESTO FINAL'!G10</f>
        <v>0</v>
      </c>
      <c r="I11" s="37"/>
      <c r="J11" s="38">
        <f t="shared" si="3"/>
        <v>0</v>
      </c>
      <c r="K11" s="39">
        <f>+'III.- PRESUPUESTO FINAL'!H10</f>
        <v>0</v>
      </c>
      <c r="L11" s="40"/>
      <c r="M11" s="41">
        <f t="shared" si="4"/>
        <v>0</v>
      </c>
      <c r="N11" s="43">
        <f>+'III.- PRESUPUESTO FINAL'!I10</f>
        <v>0</v>
      </c>
      <c r="O11" s="40"/>
      <c r="P11" s="41">
        <f t="shared" ref="P11:P16" si="5">SUM(N11:O11)</f>
        <v>0</v>
      </c>
      <c r="Q11" s="4"/>
    </row>
    <row r="12" spans="1:19" ht="37.9" customHeight="1" x14ac:dyDescent="0.25">
      <c r="A12" s="3"/>
      <c r="B12" s="463"/>
      <c r="C12" s="465"/>
      <c r="D12" s="22" t="s">
        <v>83</v>
      </c>
      <c r="E12" s="34">
        <f t="shared" si="0"/>
        <v>0</v>
      </c>
      <c r="F12" s="35">
        <f t="shared" si="1"/>
        <v>0</v>
      </c>
      <c r="G12" s="36">
        <f t="shared" si="2"/>
        <v>0</v>
      </c>
      <c r="H12" s="26">
        <f>+'III.- PRESUPUESTO FINAL'!G11</f>
        <v>0</v>
      </c>
      <c r="I12" s="37"/>
      <c r="J12" s="38">
        <f t="shared" si="3"/>
        <v>0</v>
      </c>
      <c r="K12" s="39">
        <f>+'III.- PRESUPUESTO FINAL'!H11</f>
        <v>0</v>
      </c>
      <c r="L12" s="40"/>
      <c r="M12" s="41">
        <f t="shared" si="4"/>
        <v>0</v>
      </c>
      <c r="N12" s="43">
        <f>+'III.- PRESUPUESTO FINAL'!I11</f>
        <v>0</v>
      </c>
      <c r="O12" s="40"/>
      <c r="P12" s="41">
        <f t="shared" si="5"/>
        <v>0</v>
      </c>
      <c r="Q12" s="4"/>
      <c r="R12" s="457" t="str">
        <f>IF(H12="","No puede tener celdas vacías",IF(H13="","No puede tener celdas vacías",IF(K12="","No puede tener celdas vacías",IF(K13="","No puede tener celdas vacías",IF(P11="","No puede tener celdas vacías",IF(P12="","No puede tener celdas vacías",IF(P13="","No puede tener celdas vacías","")))))))</f>
        <v/>
      </c>
      <c r="S12" s="457"/>
    </row>
    <row r="13" spans="1:19" ht="37.9" customHeight="1" x14ac:dyDescent="0.25">
      <c r="A13" s="3"/>
      <c r="B13" s="463"/>
      <c r="C13" s="465"/>
      <c r="D13" s="22" t="s">
        <v>84</v>
      </c>
      <c r="E13" s="44">
        <f t="shared" si="0"/>
        <v>0</v>
      </c>
      <c r="F13" s="86">
        <f t="shared" si="1"/>
        <v>0</v>
      </c>
      <c r="G13" s="45" t="str">
        <f>IF(SUM(E13:F13)=0,"Este Sub-ítem debe tener Presupuesto",SUM(E13:F13))</f>
        <v>Este Sub-ítem debe tener Presupuesto</v>
      </c>
      <c r="H13" s="26">
        <f>+'III.- PRESUPUESTO FINAL'!G12</f>
        <v>0</v>
      </c>
      <c r="I13" s="37"/>
      <c r="J13" s="38">
        <f t="shared" si="3"/>
        <v>0</v>
      </c>
      <c r="K13" s="39">
        <f>+'III.- PRESUPUESTO FINAL'!H12</f>
        <v>0</v>
      </c>
      <c r="L13" s="40"/>
      <c r="M13" s="41">
        <f t="shared" si="4"/>
        <v>0</v>
      </c>
      <c r="N13" s="43">
        <f>+'III.- PRESUPUESTO FINAL'!I12</f>
        <v>0</v>
      </c>
      <c r="O13" s="40"/>
      <c r="P13" s="41">
        <f t="shared" si="5"/>
        <v>0</v>
      </c>
      <c r="Q13" s="4"/>
      <c r="R13" s="457"/>
      <c r="S13" s="457"/>
    </row>
    <row r="14" spans="1:19" ht="37.9" customHeight="1" x14ac:dyDescent="0.25">
      <c r="A14" s="3"/>
      <c r="B14" s="480" t="s">
        <v>6</v>
      </c>
      <c r="C14" s="465" t="s">
        <v>7</v>
      </c>
      <c r="D14" s="22" t="s">
        <v>77</v>
      </c>
      <c r="E14" s="46">
        <f t="shared" si="0"/>
        <v>0</v>
      </c>
      <c r="F14" s="47">
        <f t="shared" si="1"/>
        <v>0</v>
      </c>
      <c r="G14" s="48">
        <f t="shared" si="2"/>
        <v>0</v>
      </c>
      <c r="H14" s="49"/>
      <c r="I14" s="50"/>
      <c r="J14" s="51"/>
      <c r="K14" s="39">
        <f>+'III.- PRESUPUESTO FINAL'!H13</f>
        <v>0</v>
      </c>
      <c r="L14" s="40"/>
      <c r="M14" s="41">
        <f t="shared" si="4"/>
        <v>0</v>
      </c>
      <c r="N14" s="43">
        <f>+'III.- PRESUPUESTO FINAL'!I13</f>
        <v>0</v>
      </c>
      <c r="O14" s="40"/>
      <c r="P14" s="41">
        <f t="shared" si="5"/>
        <v>0</v>
      </c>
      <c r="Q14" s="4"/>
      <c r="R14" s="457" t="str">
        <f>IF(K14="","No puede tener celdas vacías",IF(K16="","No puede tener celdas vacías",IF(P14="","No puede tener celdas vacías",IF(P16="","No puede tener celdas vacías",""))))</f>
        <v/>
      </c>
      <c r="S14" s="457"/>
    </row>
    <row r="15" spans="1:19" ht="37.9" customHeight="1" x14ac:dyDescent="0.25">
      <c r="A15" s="3"/>
      <c r="B15" s="481"/>
      <c r="C15" s="483"/>
      <c r="D15" s="22" t="s">
        <v>76</v>
      </c>
      <c r="E15" s="34">
        <f t="shared" ref="E15" si="6">+H15+K15+N15</f>
        <v>0</v>
      </c>
      <c r="F15" s="35">
        <f t="shared" ref="F15" si="7">+I15+L15+O15</f>
        <v>0</v>
      </c>
      <c r="G15" s="36">
        <f t="shared" ref="G15" si="8">SUM(E15:F15)</f>
        <v>0</v>
      </c>
      <c r="H15" s="87"/>
      <c r="I15" s="88"/>
      <c r="J15" s="89"/>
      <c r="K15" s="39">
        <f>+'III.- PRESUPUESTO FINAL'!H14</f>
        <v>0</v>
      </c>
      <c r="L15" s="40"/>
      <c r="M15" s="41">
        <f t="shared" ref="M15" si="9">SUM(K15:L15)</f>
        <v>0</v>
      </c>
      <c r="N15" s="43">
        <f>+'III.- PRESUPUESTO FINAL'!I14</f>
        <v>0</v>
      </c>
      <c r="O15" s="40"/>
      <c r="P15" s="41">
        <f t="shared" si="5"/>
        <v>0</v>
      </c>
      <c r="Q15" s="4"/>
      <c r="R15" s="457"/>
      <c r="S15" s="457"/>
    </row>
    <row r="16" spans="1:19" ht="37.9" customHeight="1" thickBot="1" x14ac:dyDescent="0.3">
      <c r="A16" s="3"/>
      <c r="B16" s="482"/>
      <c r="C16" s="484"/>
      <c r="D16" s="58" t="s">
        <v>79</v>
      </c>
      <c r="E16" s="52">
        <f t="shared" si="0"/>
        <v>0</v>
      </c>
      <c r="F16" s="53">
        <f t="shared" si="1"/>
        <v>0</v>
      </c>
      <c r="G16" s="54">
        <f t="shared" si="2"/>
        <v>0</v>
      </c>
      <c r="H16" s="59"/>
      <c r="I16" s="60"/>
      <c r="J16" s="61"/>
      <c r="K16" s="62">
        <f>+'III.- PRESUPUESTO FINAL'!H15</f>
        <v>0</v>
      </c>
      <c r="L16" s="63"/>
      <c r="M16" s="64">
        <f t="shared" si="4"/>
        <v>0</v>
      </c>
      <c r="N16" s="65">
        <f>+'III.- PRESUPUESTO FINAL'!I15</f>
        <v>0</v>
      </c>
      <c r="O16" s="63"/>
      <c r="P16" s="64">
        <f t="shared" si="5"/>
        <v>0</v>
      </c>
      <c r="Q16" s="4"/>
      <c r="R16" s="457"/>
      <c r="S16" s="457"/>
    </row>
    <row r="17" spans="1:17" ht="37.9" customHeight="1" thickBot="1" x14ac:dyDescent="0.3">
      <c r="A17" s="1"/>
      <c r="B17" s="458"/>
      <c r="C17" s="459"/>
      <c r="D17" s="66" t="s">
        <v>24</v>
      </c>
      <c r="E17" s="67">
        <f t="shared" ref="E17:P17" si="10">SUM(E8:E16)</f>
        <v>0</v>
      </c>
      <c r="F17" s="68">
        <f t="shared" si="10"/>
        <v>0</v>
      </c>
      <c r="G17" s="69">
        <f t="shared" si="10"/>
        <v>0</v>
      </c>
      <c r="H17" s="67">
        <f t="shared" si="10"/>
        <v>0</v>
      </c>
      <c r="I17" s="68">
        <f t="shared" si="10"/>
        <v>0</v>
      </c>
      <c r="J17" s="69">
        <f t="shared" si="10"/>
        <v>0</v>
      </c>
      <c r="K17" s="67">
        <f t="shared" si="10"/>
        <v>0</v>
      </c>
      <c r="L17" s="70">
        <f t="shared" si="10"/>
        <v>0</v>
      </c>
      <c r="M17" s="69">
        <f t="shared" si="10"/>
        <v>0</v>
      </c>
      <c r="N17" s="71">
        <f t="shared" si="10"/>
        <v>0</v>
      </c>
      <c r="O17" s="70">
        <f t="shared" si="10"/>
        <v>0</v>
      </c>
      <c r="P17" s="69">
        <f t="shared" si="10"/>
        <v>0</v>
      </c>
      <c r="Q17" s="4"/>
    </row>
    <row r="18" spans="1:17" x14ac:dyDescent="0.25">
      <c r="A18" s="1"/>
      <c r="B18" s="1"/>
      <c r="C18" s="1"/>
      <c r="D18" s="72"/>
      <c r="E18" s="1"/>
      <c r="F18" s="1"/>
      <c r="G18" s="1"/>
      <c r="H18" s="73"/>
      <c r="I18" s="73"/>
      <c r="J18" s="73"/>
      <c r="K18" s="73"/>
      <c r="L18" s="73"/>
      <c r="M18" s="73"/>
      <c r="N18" s="73"/>
      <c r="O18" s="73"/>
      <c r="P18" s="1"/>
      <c r="Q18" s="1"/>
    </row>
    <row r="20" spans="1:17" ht="31.15" customHeight="1" x14ac:dyDescent="0.25">
      <c r="J20" s="90" t="str">
        <f>UPPER(J7)</f>
        <v>PRESUPUESTO MODIFICADO</v>
      </c>
    </row>
    <row r="21" spans="1:17" ht="22.15" customHeight="1" x14ac:dyDescent="0.25">
      <c r="H21" s="75" t="s">
        <v>87</v>
      </c>
      <c r="I21" s="76"/>
      <c r="J21" s="77">
        <f>SUM($J$8:$J$9)</f>
        <v>0</v>
      </c>
    </row>
    <row r="22" spans="1:17" ht="22.15" customHeight="1" x14ac:dyDescent="0.25">
      <c r="H22" s="75" t="s">
        <v>88</v>
      </c>
      <c r="I22" s="76"/>
      <c r="J22" s="77">
        <f>SUM($J$10:$J$13)</f>
        <v>0</v>
      </c>
    </row>
    <row r="23" spans="1:17" ht="22.15" customHeight="1" x14ac:dyDescent="0.25">
      <c r="H23" s="76" t="s">
        <v>89</v>
      </c>
      <c r="I23" s="76"/>
      <c r="J23" s="78">
        <f>+IF(J21&gt;0,J22/J21,0)</f>
        <v>0</v>
      </c>
    </row>
    <row r="26" spans="1:17" s="79" customFormat="1" ht="22.15" customHeight="1" x14ac:dyDescent="0.25">
      <c r="E26" s="91"/>
      <c r="G26" s="2"/>
      <c r="H26" s="75" t="s">
        <v>87</v>
      </c>
      <c r="I26" s="76"/>
      <c r="J26" s="77">
        <f>SUM($G$8:$G$9)</f>
        <v>0</v>
      </c>
    </row>
    <row r="27" spans="1:17" s="79" customFormat="1" ht="22.15" customHeight="1" x14ac:dyDescent="0.25">
      <c r="E27" s="91"/>
      <c r="G27" s="2"/>
      <c r="H27" s="466" t="s">
        <v>135</v>
      </c>
      <c r="I27" s="467"/>
      <c r="J27" s="77">
        <f>SUM($M$8:$M$10)+SUM($M$12:$M$14)</f>
        <v>0</v>
      </c>
      <c r="K27" s="78">
        <f>+IF($J$26&gt;0,J27/$J$26,0)</f>
        <v>0</v>
      </c>
      <c r="L27" s="79" t="str">
        <f>IF(K27&lt;10%,"El Mínimo debe ser 10%","OK")</f>
        <v>El Mínimo debe ser 10%</v>
      </c>
    </row>
    <row r="28" spans="1:17" s="79" customFormat="1" ht="22.15" customHeight="1" x14ac:dyDescent="0.25">
      <c r="G28" s="2"/>
      <c r="H28" s="75" t="s">
        <v>56</v>
      </c>
      <c r="I28" s="76"/>
      <c r="J28" s="77">
        <f>+M17</f>
        <v>0</v>
      </c>
      <c r="K28" s="78">
        <f>+IF($J$26&gt;0,J28/$J$26,0)</f>
        <v>0</v>
      </c>
    </row>
    <row r="29" spans="1:17" s="79" customFormat="1" ht="22.15" customHeight="1" x14ac:dyDescent="0.25">
      <c r="E29" s="91"/>
      <c r="G29" s="2"/>
      <c r="H29" s="75" t="s">
        <v>50</v>
      </c>
      <c r="I29" s="76"/>
      <c r="J29" s="77">
        <f>+P17</f>
        <v>0</v>
      </c>
      <c r="K29" s="78">
        <f>+IF($J$26&gt;0,J29/$J$26,0)</f>
        <v>0</v>
      </c>
    </row>
    <row r="30" spans="1:17" s="79" customFormat="1" ht="22.15" customHeight="1" x14ac:dyDescent="0.25">
      <c r="E30" s="91"/>
      <c r="G30" s="2"/>
      <c r="H30" s="80" t="s">
        <v>51</v>
      </c>
      <c r="I30" s="81"/>
      <c r="J30" s="77">
        <f>SUM(J28:J29)</f>
        <v>0</v>
      </c>
      <c r="K30" s="78">
        <f>+IF($J$26&gt;0,J30/$J$26,0)</f>
        <v>0</v>
      </c>
      <c r="L30" s="79" t="str">
        <f>IF(K30&lt;50%,"El Mínimo debe ser 50%","OK")</f>
        <v>El Mínimo debe ser 50%</v>
      </c>
    </row>
  </sheetData>
  <sheetProtection selectLockedCells="1"/>
  <mergeCells count="18">
    <mergeCell ref="H27:I27"/>
    <mergeCell ref="B2:P2"/>
    <mergeCell ref="B3:P3"/>
    <mergeCell ref="B4:P4"/>
    <mergeCell ref="B6:D6"/>
    <mergeCell ref="E6:G6"/>
    <mergeCell ref="H6:J6"/>
    <mergeCell ref="K6:P6"/>
    <mergeCell ref="B14:B16"/>
    <mergeCell ref="C14:C16"/>
    <mergeCell ref="R14:S16"/>
    <mergeCell ref="B17:C17"/>
    <mergeCell ref="B7:C7"/>
    <mergeCell ref="B8:B9"/>
    <mergeCell ref="C8:C9"/>
    <mergeCell ref="B10:B13"/>
    <mergeCell ref="C10:C13"/>
    <mergeCell ref="R12:S13"/>
  </mergeCells>
  <conditionalFormatting sqref="E13">
    <cfRule type="containsText" dxfId="46" priority="35" operator="containsText" text="Este Sub Item">
      <formula>NOT(ISERROR(SEARCH("Este Sub Item",E13)))</formula>
    </cfRule>
    <cfRule type="containsText" dxfId="45" priority="36" operator="containsText" text="Este Item debe">
      <formula>NOT(ISERROR(SEARCH("Este Item debe",E13)))</formula>
    </cfRule>
  </conditionalFormatting>
  <conditionalFormatting sqref="E8:G9">
    <cfRule type="containsText" dxfId="44" priority="16" operator="containsText" text="Monto Excede">
      <formula>NOT(ISERROR(SEARCH("Monto Excede",E8)))</formula>
    </cfRule>
    <cfRule type="containsText" dxfId="43" priority="17" operator="containsText" text="M$50.000">
      <formula>NOT(ISERROR(SEARCH("M$50.000",E8)))</formula>
    </cfRule>
  </conditionalFormatting>
  <conditionalFormatting sqref="F13:G13">
    <cfRule type="containsText" dxfId="42" priority="18" operator="containsText" text="Este Sub-ítem">
      <formula>NOT(ISERROR(SEARCH("Este Sub-ítem",F13)))</formula>
    </cfRule>
  </conditionalFormatting>
  <conditionalFormatting sqref="H17:J17">
    <cfRule type="cellIs" dxfId="41" priority="1" operator="greaterThan">
      <formula>400000000</formula>
    </cfRule>
  </conditionalFormatting>
  <conditionalFormatting sqref="J23">
    <cfRule type="cellIs" dxfId="40" priority="14" stopIfTrue="1" operator="greaterThan">
      <formula>0.5</formula>
    </cfRule>
  </conditionalFormatting>
  <conditionalFormatting sqref="K27">
    <cfRule type="cellIs" dxfId="39" priority="5" stopIfTrue="1" operator="lessThan">
      <formula>0.1</formula>
    </cfRule>
  </conditionalFormatting>
  <conditionalFormatting sqref="K30">
    <cfRule type="cellIs" dxfId="38" priority="4" stopIfTrue="1" operator="lessThan">
      <formula>0.5</formula>
    </cfRule>
  </conditionalFormatting>
  <conditionalFormatting sqref="L27">
    <cfRule type="containsText" dxfId="37" priority="3" stopIfTrue="1" operator="containsText" text="El Mínimo debe ser 10%">
      <formula>NOT(ISERROR(SEARCH("El Mínimo debe ser 10%",L27)))</formula>
    </cfRule>
  </conditionalFormatting>
  <conditionalFormatting sqref="L30">
    <cfRule type="containsText" dxfId="36" priority="7" stopIfTrue="1" operator="containsText" text="El Mínimo debe ser 50%">
      <formula>NOT(ISERROR(SEARCH("El Mínimo debe ser 50%",L30)))</formula>
    </cfRule>
    <cfRule type="containsText" dxfId="35" priority="8" stopIfTrue="1" operator="containsText" text="El mímo debe ser 50%">
      <formula>NOT(ISERROR(SEARCH("El mímo debe ser 50%",L30)))</formula>
    </cfRule>
  </conditionalFormatting>
  <conditionalFormatting sqref="R12">
    <cfRule type="containsText" dxfId="34" priority="25" stopIfTrue="1" operator="containsText" text="Monto Item Equipamiento OK">
      <formula>NOT(ISERROR(SEARCH("Monto Item Equipamiento OK",R12)))</formula>
    </cfRule>
    <cfRule type="containsText" dxfId="33" priority="26" operator="containsText" text="$50.000.000">
      <formula>NOT(ISERROR(SEARCH("$50.000.000",R12)))</formula>
    </cfRule>
    <cfRule type="containsText" dxfId="32" priority="27" operator="containsText" text="Excede">
      <formula>NOT(ISERROR(SEARCH("Excede",R12)))</formula>
    </cfRule>
    <cfRule type="containsText" dxfId="31" priority="28" operator="containsText" text="M$50.000">
      <formula>NOT(ISERROR(SEARCH("M$50.000",R12)))</formula>
    </cfRule>
  </conditionalFormatting>
  <conditionalFormatting sqref="R14">
    <cfRule type="containsText" dxfId="30" priority="29" operator="containsText" text="$50.000.000">
      <formula>NOT(ISERROR(SEARCH("$50.000.000",R14)))</formula>
    </cfRule>
    <cfRule type="containsText" dxfId="29" priority="30" operator="containsText" text="Excede">
      <formula>NOT(ISERROR(SEARCH("Excede",R14)))</formula>
    </cfRule>
    <cfRule type="containsText" dxfId="28" priority="31" operator="containsText" text="M$50.000">
      <formula>NOT(ISERROR(SEARCH("M$50.000",R14)))</formula>
    </cfRule>
    <cfRule type="containsText" dxfId="27" priority="32" stopIfTrue="1" operator="containsText" text="Monto Item Equipamiento OK">
      <formula>NOT(ISERROR(SEARCH("Monto Item Equipamiento OK",R14)))</formula>
    </cfRule>
  </conditionalFormatting>
  <conditionalFormatting sqref="R12:S13">
    <cfRule type="containsText" dxfId="26" priority="24" stopIfTrue="1" operator="containsText" text="No puede tener">
      <formula>NOT(ISERROR(SEARCH("No puede tener",R12)))</formula>
    </cfRule>
  </conditionalFormatting>
  <conditionalFormatting sqref="R14:S16">
    <cfRule type="containsText" dxfId="25" priority="2" stopIfTrue="1" operator="containsText" text="No puede tener">
      <formula>NOT(ISERROR(SEARCH("No puede tener",R14)))</formula>
    </cfRule>
  </conditionalFormatting>
  <printOptions horizontalCentered="1"/>
  <pageMargins left="0" right="0" top="0.78740157480314965" bottom="0.78740157480314965" header="0" footer="0.59055118110236227"/>
  <pageSetup paperSize="5" scale="70" orientation="landscape" r:id="rId1"/>
  <headerFooter alignWithMargins="0">
    <oddFooter>&amp;L&amp;A - &amp;F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4ABD0A569E93A458F4D762A69633B96" ma:contentTypeVersion="15" ma:contentTypeDescription="Crear nuevo documento." ma:contentTypeScope="" ma:versionID="3e86e859cb21be8a6168ec8b37874f70">
  <xsd:schema xmlns:xsd="http://www.w3.org/2001/XMLSchema" xmlns:xs="http://www.w3.org/2001/XMLSchema" xmlns:p="http://schemas.microsoft.com/office/2006/metadata/properties" xmlns:ns2="33d5b432-d164-4dc3-b171-2ce46802e97b" xmlns:ns3="ca1a8569-683c-4dfe-842e-50e1ed2d2833" targetNamespace="http://schemas.microsoft.com/office/2006/metadata/properties" ma:root="true" ma:fieldsID="3cbd61024dba9be665ba1d00353075f4" ns2:_="" ns3:_="">
    <xsd:import namespace="33d5b432-d164-4dc3-b171-2ce46802e97b"/>
    <xsd:import namespace="ca1a8569-683c-4dfe-842e-50e1ed2d2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orden" minOccurs="0"/>
                <xsd:element ref="ns2:Responsable" minOccurs="0"/>
                <xsd:element ref="ns2:T_x00e9_rmino1aetap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d5b432-d164-4dc3-b171-2ce46802e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orden" ma:index="20" nillable="true" ma:displayName="orden" ma:decimals="0" ma:default="0" ma:description="Columna para ordenar los directorios" ma:format="Dropdown" ma:indexed="true" ma:internalName="orden" ma:percentage="FALSE">
      <xsd:simpleType>
        <xsd:restriction base="dms:Number"/>
      </xsd:simpleType>
    </xsd:element>
    <xsd:element name="Responsable" ma:index="21" nillable="true" ma:displayName="Responsable" ma:description="Si aplica, se reconoce el ejecutivo responsable del proyecto" ma:format="Dropdown" ma:list="UserInfo" ma:SharePointGroup="0" ma:internalName="Responsab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_x00e9_rmino1aetapa" ma:index="22" nillable="true" ma:displayName="Término 1a etapa" ma:description="Fecha del término de 1a etapa " ma:format="DateOnly" ma:internalName="T_x00e9_rmino1aetap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1a8569-683c-4dfe-842e-50e1ed2d28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9ff0b1-da67-4b8e-a1e3-9388cd83bb9c}" ma:internalName="TaxCatchAll" ma:showField="CatchAllData" ma:web="ca1a8569-683c-4dfe-842e-50e1ed2d2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ponsable xmlns="33d5b432-d164-4dc3-b171-2ce46802e97b">
      <UserInfo>
        <DisplayName/>
        <AccountId xsi:nil="true"/>
        <AccountType/>
      </UserInfo>
    </Responsable>
    <orden xmlns="33d5b432-d164-4dc3-b171-2ce46802e97b">0</orden>
    <TaxCatchAll xmlns="ca1a8569-683c-4dfe-842e-50e1ed2d2833" xsi:nil="true"/>
    <lcf76f155ced4ddcb4097134ff3c332f xmlns="33d5b432-d164-4dc3-b171-2ce46802e97b">
      <Terms xmlns="http://schemas.microsoft.com/office/infopath/2007/PartnerControls"/>
    </lcf76f155ced4ddcb4097134ff3c332f>
    <T_x00e9_rmino1aetapa xmlns="33d5b432-d164-4dc3-b171-2ce46802e97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C1F74-366B-485E-9F31-D9B52CA84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d5b432-d164-4dc3-b171-2ce46802e97b"/>
    <ds:schemaRef ds:uri="ca1a8569-683c-4dfe-842e-50e1ed2d2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C0E9EB-283C-4D99-847B-D665E43FCBD4}">
  <ds:schemaRefs>
    <ds:schemaRef ds:uri="http://schemas.microsoft.com/office/2006/metadata/properties"/>
    <ds:schemaRef ds:uri="ca1a8569-683c-4dfe-842e-50e1ed2d2833"/>
    <ds:schemaRef ds:uri="http://purl.org/dc/dcmitype/"/>
    <ds:schemaRef ds:uri="33d5b432-d164-4dc3-b171-2ce46802e97b"/>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0270BEBE-0FE7-4452-930D-350C24AB6D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INSTRUCCIONES</vt:lpstr>
      <vt:lpstr>COTIZACIONES</vt:lpstr>
      <vt:lpstr>I.- EQUIPAMIENTO</vt:lpstr>
      <vt:lpstr>II TRASLADOS , INST. OPERACION</vt:lpstr>
      <vt:lpstr>DETALLE APORTES</vt:lpstr>
      <vt:lpstr>III.- PRESUPUESTO FINAL</vt:lpstr>
      <vt:lpstr>DETALLE PRESUPUESTO</vt:lpstr>
      <vt:lpstr>CÁLCULO APORTES VALORIZADOS</vt:lpstr>
      <vt:lpstr>PRESUPUESTO MODIFICADO</vt:lpstr>
      <vt:lpstr>SALDOS </vt:lpstr>
      <vt:lpstr>USO INT. DESGLOSE FACTURAS</vt:lpstr>
      <vt:lpstr>COTIZACIONES!Área_de_impresión</vt:lpstr>
      <vt:lpstr>'DETALLE APORTES'!Área_de_impresión</vt:lpstr>
      <vt:lpstr>'DETALLE PRESUPUESTO'!Área_de_impresión</vt:lpstr>
      <vt:lpstr>'I.- EQUIPAMIENTO'!Área_de_impresión</vt:lpstr>
      <vt:lpstr>'III.- PRESUPUESTO FINAL'!Área_de_impresión</vt:lpstr>
      <vt:lpstr>'PRESUPUESTO MODIFICADO'!Área_de_impresión</vt:lpstr>
      <vt:lpstr>'SALDOS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PRESUPUESTO</dc:title>
  <dc:creator>Álvaro González Miranda</dc:creator>
  <cp:lastModifiedBy>Roxany Barahona Ligueno</cp:lastModifiedBy>
  <cp:lastPrinted>2020-05-07T23:19:23Z</cp:lastPrinted>
  <dcterms:created xsi:type="dcterms:W3CDTF">2013-06-10T15:33:12Z</dcterms:created>
  <dcterms:modified xsi:type="dcterms:W3CDTF">2026-06-18T19:10:11Z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0x010100E4ABD0A569E93A458F4D762A69633B96</vt:lpwstr>
  </property>
  <property fmtid="{D5CDD505-2E9C-101B-9397-08002B2CF9AE}" pid="3" name="MediaServiceImageTags">
    <vt:lpwstr/>
  </property>
</Properties>
</file>